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65416" yWindow="65416" windowWidth="29040" windowHeight="15840" activeTab="0"/>
  </bookViews>
  <sheets>
    <sheet name="Rekapitulace stavby" sheetId="1" r:id="rId1"/>
    <sheet name="SO 01 - Rozšíření kolumbária" sheetId="2" r:id="rId2"/>
  </sheets>
  <definedNames>
    <definedName name="_xlnm._FilterDatabase" localSheetId="1" hidden="1">'SO 01 - Rozšíření kolumbária'!$C$128:$K$191</definedName>
    <definedName name="_xlnm.Print_Area" localSheetId="0">'Rekapitulace stavby'!$D$4:$AO$76,'Rekapitulace stavby'!$C$82:$AQ$96</definedName>
    <definedName name="_xlnm.Print_Area" localSheetId="1">'SO 01 - Rozšíření kolumbária'!$C$4:$J$76,'SO 01 - Rozšíření kolumbária'!$C$82:$J$110,'SO 01 - Rozšíření kolumbária'!$C$116:$J$191</definedName>
    <definedName name="_xlnm.Print_Titles" localSheetId="0">'Rekapitulace stavby'!$92:$92</definedName>
    <definedName name="_xlnm.Print_Titles" localSheetId="1">'SO 01 - Rozšíření kolumbária'!$128:$128</definedName>
  </definedNames>
  <calcPr calcId="181029"/>
  <extLst/>
</workbook>
</file>

<file path=xl/sharedStrings.xml><?xml version="1.0" encoding="utf-8"?>
<sst xmlns="http://schemas.openxmlformats.org/spreadsheetml/2006/main" count="1027" uniqueCount="335">
  <si>
    <t>Export Komplet</t>
  </si>
  <si>
    <t/>
  </si>
  <si>
    <t>2.0</t>
  </si>
  <si>
    <t>False</t>
  </si>
  <si>
    <t>{082d010f-384c-4930-b935-4a0d0c5e1165}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</si>
  <si>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</si>
  <si>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</si>
  <si>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</si>
  <si>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</si>
  <si>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</si>
  <si>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</si>
  <si>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</si>
  <si>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</si>
  <si>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KolumbBN</t>
  </si>
  <si>
    <t>Stavba:</t>
  </si>
  <si>
    <t>Rozšíření kolumbária, starý hřbitov, Benešov</t>
  </si>
  <si>
    <t>KSO:</t>
  </si>
  <si>
    <t>CC-CZ:</t>
  </si>
  <si>
    <t>Místo:</t>
  </si>
  <si>
    <t xml:space="preserve"> </t>
  </si>
  <si>
    <t>Datum:</t>
  </si>
  <si>
    <t>19. 4. 2022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</si>
  <si>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</si>
  <si>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</si>
  <si>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</si>
  <si>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</si>
  <si>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</si>
  <si>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</si>
  <si>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</si>
  <si>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</si>
  <si>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</si>
  <si>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</si>
  <si>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</si>
  <si>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</si>
  <si>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</si>
  <si>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</si>
  <si>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</si>
  <si>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</si>
  <si>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</si>
  <si>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</si>
  <si>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</si>
  <si>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</si>
  <si>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</si>
  <si>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</si>
  <si>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</si>
  <si>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</si>
  <si>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</si>
  <si>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</si>
  <si>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</si>
  <si>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</si>
  <si>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</si>
  <si>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</si>
  <si>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</si>
  <si>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</si>
  <si>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</si>
  <si>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</si>
  <si>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</si>
  <si>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</si>
  <si>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</si>
  <si>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</si>
  <si>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</si>
  <si>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</si>
  <si>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</si>
  <si>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</si>
  <si>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</si>
  <si>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</si>
  <si>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</si>
  <si>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</si>
  <si>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</si>
  <si>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</si>
  <si>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</si>
  <si>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</si>
  <si>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</si>
  <si>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</si>
  <si>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</si>
  <si>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</si>
  <si>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Rozšíření kolumbária</t>
  </si>
  <si>
    <t>STA</t>
  </si>
  <si>
    <t>1</t>
  </si>
  <si>
    <t>{23d29709-5619-4a57-a982-4db6b2d941b3}</t>
  </si>
  <si>
    <t>2</t>
  </si>
  <si>
    <t>KRYCÍ LIST SOUPISU PRACÍ</t>
  </si>
  <si>
    <t>Objekt:</t>
  </si>
  <si>
    <t>SO 01 - Rozšíření kolumbária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</si>
  <si>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</si>
  <si>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</si>
  <si>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</si>
  <si>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</si>
  <si>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</si>
  <si>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</si>
  <si>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</si>
  <si>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</si>
  <si>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</si>
  <si>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</si>
  <si>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</t>
  </si>
  <si>
    <t xml:space="preserve">    9 - Ostatní konstrukce a práce</t>
  </si>
  <si>
    <t xml:space="preserve">    99 - Přesun hmot</t>
  </si>
  <si>
    <t>PSV - Práce a dodávky PSV</t>
  </si>
  <si>
    <t xml:space="preserve">    764 - Konstrukce klempířské</t>
  </si>
  <si>
    <t xml:space="preserve">    781 - Dokončovací práce - obklady</t>
  </si>
  <si>
    <t xml:space="preserve">    783 - Dokončovací práce - nátěry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</si>
  <si>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</si>
  <si>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</si>
  <si>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</si>
  <si>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</si>
  <si>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</si>
  <si>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</si>
  <si>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</si>
  <si>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</si>
  <si>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</si>
  <si>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</si>
  <si>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</si>
  <si>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</si>
  <si>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</si>
  <si>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</si>
  <si>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</si>
  <si>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</si>
  <si>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</si>
  <si>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</si>
  <si>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</si>
  <si>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132312331</t>
  </si>
  <si>
    <t>Hloubení nezapažených rýh šířky do 2000 mm v soudržných horninách třídy těžitelnosti II skupiny 4 ručně</t>
  </si>
  <si>
    <t>m3</t>
  </si>
  <si>
    <t>4</t>
  </si>
  <si>
    <t>-960980080</t>
  </si>
  <si>
    <t>162211321</t>
  </si>
  <si>
    <t>Vodorovné přemístění výkopku z horniny třídy těžitelnosti II skupiny 4 a 5 ručně/stavebním kolečkem do 10 m</t>
  </si>
  <si>
    <t>204105539</t>
  </si>
  <si>
    <t>3</t>
  </si>
  <si>
    <t>162211329</t>
  </si>
  <si>
    <t>Příplatek k vodorovnému přemístění výkopku z horniny třídy těžitelnosti II skupiny 4 a 5 ručně/stavebním kolečkem za každých dalších 10 m</t>
  </si>
  <si>
    <t>322909587</t>
  </si>
  <si>
    <t>167111102</t>
  </si>
  <si>
    <t>Nakládání výkopku z hornin třídy těžitelnosti II skupiny 4 a 5 ručně</t>
  </si>
  <si>
    <t>1142810160</t>
  </si>
  <si>
    <t>5</t>
  </si>
  <si>
    <t>162751137</t>
  </si>
  <si>
    <t>Vodorovné přemístění přes 9 000 do 10000 m výkopku/sypaniny z horniny třídy těžitelnosti II skupiny 4 a 5</t>
  </si>
  <si>
    <t>-176893013</t>
  </si>
  <si>
    <t>6</t>
  </si>
  <si>
    <t>162751139</t>
  </si>
  <si>
    <t>Příplatek k vodorovnému přemístění výkopku/sypaniny z horniny třídy těžitelnosti II skupiny 4 a 5 ZKD 1000 m přes 10000 m</t>
  </si>
  <si>
    <t>-1832535046</t>
  </si>
  <si>
    <t>7</t>
  </si>
  <si>
    <t>171251201</t>
  </si>
  <si>
    <t>Uložení sypaniny na skládky</t>
  </si>
  <si>
    <t>-362045390</t>
  </si>
  <si>
    <t>8</t>
  </si>
  <si>
    <t>171201221</t>
  </si>
  <si>
    <t>Poplatek za uložení na skládce (skládkovné) zeminy a kamení</t>
  </si>
  <si>
    <t>t</t>
  </si>
  <si>
    <t>451581404</t>
  </si>
  <si>
    <t>Zakládání</t>
  </si>
  <si>
    <t>9</t>
  </si>
  <si>
    <t>274313611</t>
  </si>
  <si>
    <t>Základové pásy z betonu tř. C 16/20</t>
  </si>
  <si>
    <t>-1965210206</t>
  </si>
  <si>
    <t>10</t>
  </si>
  <si>
    <t>274351121</t>
  </si>
  <si>
    <t>Zřízení bednění základových pasů rovného</t>
  </si>
  <si>
    <t>m2</t>
  </si>
  <si>
    <t>1840683887</t>
  </si>
  <si>
    <t>11</t>
  </si>
  <si>
    <t>274351122</t>
  </si>
  <si>
    <t>Odstranění bednění základových pasů rovného</t>
  </si>
  <si>
    <t>2053779269</t>
  </si>
  <si>
    <t>Vodorovné konstrukce</t>
  </si>
  <si>
    <t>12</t>
  </si>
  <si>
    <t>440321515</t>
  </si>
  <si>
    <t>Střešní konstrukce ze ŽB tř. C 20/25</t>
  </si>
  <si>
    <t>1659305829</t>
  </si>
  <si>
    <t>13</t>
  </si>
  <si>
    <t>440324945</t>
  </si>
  <si>
    <t>Příplatek za vyspádování</t>
  </si>
  <si>
    <t>-585745049</t>
  </si>
  <si>
    <t>14</t>
  </si>
  <si>
    <t>440351201</t>
  </si>
  <si>
    <t>Zřízení bednění střešních konstrukcí</t>
  </si>
  <si>
    <t>-94633626</t>
  </si>
  <si>
    <t>440351202</t>
  </si>
  <si>
    <t>Odstranění bednění střešních konstrukcí</t>
  </si>
  <si>
    <t>-692419791</t>
  </si>
  <si>
    <t>16</t>
  </si>
  <si>
    <t>440351251</t>
  </si>
  <si>
    <t>Zřízení podpěrné konstrukce střech v do 4 m</t>
  </si>
  <si>
    <t>-1258994047</t>
  </si>
  <si>
    <t>17</t>
  </si>
  <si>
    <t>440351252</t>
  </si>
  <si>
    <t>Odstranění podpěrné konstrukce střech v do 4 m</t>
  </si>
  <si>
    <t>84106373</t>
  </si>
  <si>
    <t>18</t>
  </si>
  <si>
    <t>440362021</t>
  </si>
  <si>
    <t>Výztuž střešních konstrukcí svařovanými sítěmi Kari</t>
  </si>
  <si>
    <t>663368403</t>
  </si>
  <si>
    <t>Komunikace pozemní</t>
  </si>
  <si>
    <t>19</t>
  </si>
  <si>
    <t>113106123</t>
  </si>
  <si>
    <t>Rozebrání dlažeb ze zámkových dlaždic včetně lože ručně</t>
  </si>
  <si>
    <t>1821977645</t>
  </si>
  <si>
    <t>20</t>
  </si>
  <si>
    <t>113107113</t>
  </si>
  <si>
    <t>Odstranění podkladu z kameniva tl přes 200 do 300 mm ručně</t>
  </si>
  <si>
    <t>-195726485</t>
  </si>
  <si>
    <t>564871011</t>
  </si>
  <si>
    <t>Podklad ze štěrkodrtě ŠD plochy do 100 m2 tl 250 mm</t>
  </si>
  <si>
    <t>-1949520124</t>
  </si>
  <si>
    <t>22</t>
  </si>
  <si>
    <t>564801011</t>
  </si>
  <si>
    <t>Podklad ze štěrkodrtě ŠD plochy do 100 m2 tl 30 mm</t>
  </si>
  <si>
    <t>-824004745</t>
  </si>
  <si>
    <t>23</t>
  </si>
  <si>
    <t>596211110</t>
  </si>
  <si>
    <t>Kladení zámkové dlažby komunikací pro pěší ručně tl 60 mm pl do 50 m2 (z demontované dlažby)</t>
  </si>
  <si>
    <t>-279314763</t>
  </si>
  <si>
    <t>24</t>
  </si>
  <si>
    <t>997221151</t>
  </si>
  <si>
    <t>Vodorovná doprava suti ručně/stavebním kolečkem do 50 m s naložením a složením</t>
  </si>
  <si>
    <t>1480799248</t>
  </si>
  <si>
    <t>25</t>
  </si>
  <si>
    <t>997221159</t>
  </si>
  <si>
    <t>Příplatek za každých dalších 10 m u vodorovné dopravy suti ručně/stavebním kolečkem</t>
  </si>
  <si>
    <t>1624095869</t>
  </si>
  <si>
    <t>26</t>
  </si>
  <si>
    <t>997221561</t>
  </si>
  <si>
    <t>Vodorovná doprava suti do 1 km</t>
  </si>
  <si>
    <t>490756958</t>
  </si>
  <si>
    <t>27</t>
  </si>
  <si>
    <t>997221569</t>
  </si>
  <si>
    <t>Příplatek ZKD 1 km u vodorovné dopravy suti</t>
  </si>
  <si>
    <t>1012884189</t>
  </si>
  <si>
    <t>28</t>
  </si>
  <si>
    <t>997221861</t>
  </si>
  <si>
    <t>Poplatek za uložení/recyklaci stavebního odpadu</t>
  </si>
  <si>
    <t>1376601394</t>
  </si>
  <si>
    <t>Úpravy povrchů</t>
  </si>
  <si>
    <t>29</t>
  </si>
  <si>
    <t>622142001</t>
  </si>
  <si>
    <t>Potažení vnějších stěn sklovláknitým pletivem vtlačeným do tenkovrstvé hmoty</t>
  </si>
  <si>
    <t>1691359479</t>
  </si>
  <si>
    <t>30</t>
  </si>
  <si>
    <t>621321131</t>
  </si>
  <si>
    <t>Potažení vnějších ploch vápenocementovým aktivovaným štukem tloušťky do 3 mm</t>
  </si>
  <si>
    <t>1537041395</t>
  </si>
  <si>
    <t>31</t>
  </si>
  <si>
    <t>622631991</t>
  </si>
  <si>
    <t>Spárování spárovací maltou vnějších pohledových ploch - schránek</t>
  </si>
  <si>
    <t>1175026449</t>
  </si>
  <si>
    <t>Ostatní konstrukce a práce</t>
  </si>
  <si>
    <t>32</t>
  </si>
  <si>
    <t>989900001</t>
  </si>
  <si>
    <t>Dodávka a montáž schránek (včetně dopravy) dle PD</t>
  </si>
  <si>
    <t>kus</t>
  </si>
  <si>
    <t>-1613141555</t>
  </si>
  <si>
    <t>99</t>
  </si>
  <si>
    <t>Přesun hmot</t>
  </si>
  <si>
    <t>33</t>
  </si>
  <si>
    <t>998018001</t>
  </si>
  <si>
    <t>Přesun hmot ruční pro objekty v do 6 m, vodorovná dopravní vzdálenost do 100 m</t>
  </si>
  <si>
    <t>838058206</t>
  </si>
  <si>
    <t>PSV</t>
  </si>
  <si>
    <t>Práce a dodávky PSV</t>
  </si>
  <si>
    <t>764</t>
  </si>
  <si>
    <t>Konstrukce klempířské</t>
  </si>
  <si>
    <t>34</t>
  </si>
  <si>
    <t>764002414</t>
  </si>
  <si>
    <t>Montáž strukturované oddělovací rohože</t>
  </si>
  <si>
    <t>-918482452</t>
  </si>
  <si>
    <t>35</t>
  </si>
  <si>
    <t>M</t>
  </si>
  <si>
    <t>28329223</t>
  </si>
  <si>
    <t>Fólie difuzně propustná s nakašírovanou strukturovanou rohoží pod hladkou plechovou krytinu</t>
  </si>
  <si>
    <t>-1058338976</t>
  </si>
  <si>
    <t>36</t>
  </si>
  <si>
    <t>764111671</t>
  </si>
  <si>
    <t>Krytina železobetonových desek z Pz plechu s povrchovou úpravou</t>
  </si>
  <si>
    <t>-1339102390</t>
  </si>
  <si>
    <t>37</t>
  </si>
  <si>
    <t>998764201</t>
  </si>
  <si>
    <t>Přesun hmot procentní pro konstrukce klempířské pro objekty v do 6 m</t>
  </si>
  <si>
    <t>%</t>
  </si>
  <si>
    <t>119058973</t>
  </si>
  <si>
    <t>38</t>
  </si>
  <si>
    <t>998764991</t>
  </si>
  <si>
    <t>Příplatek k přesunu hmot procentní 764 za ztížený/ruční přesun do 100 m</t>
  </si>
  <si>
    <t>-2079483700</t>
  </si>
  <si>
    <t>781</t>
  </si>
  <si>
    <t>Dokončovací práce - obklady</t>
  </si>
  <si>
    <t>39</t>
  </si>
  <si>
    <t>781774120</t>
  </si>
  <si>
    <t>Montáž obkladů vnějších z dlaždic/pásků keramických hladkých přes 50 do 85 ks/m2 lepených flexibilním lepidlem</t>
  </si>
  <si>
    <t>-836908061</t>
  </si>
  <si>
    <t>40</t>
  </si>
  <si>
    <t>59628925</t>
  </si>
  <si>
    <t>Pásek obkladový keramický mrazuvzdorný</t>
  </si>
  <si>
    <t>-482185372</t>
  </si>
  <si>
    <t>41</t>
  </si>
  <si>
    <t>781779820</t>
  </si>
  <si>
    <t>Oprava/vyspravení stávajících obkladů z pásků</t>
  </si>
  <si>
    <t>-752520029</t>
  </si>
  <si>
    <t>42</t>
  </si>
  <si>
    <t>-1445376026</t>
  </si>
  <si>
    <t>43</t>
  </si>
  <si>
    <t>998781201</t>
  </si>
  <si>
    <t>Přesun hmot procentní pro obklady keramické pro objekty v do 6 m</t>
  </si>
  <si>
    <t>1245340324</t>
  </si>
  <si>
    <t>44</t>
  </si>
  <si>
    <t>998781991</t>
  </si>
  <si>
    <t>Příplatek k přesunu hmot procentní 781 za ztížený/ruční přesun do 100 m</t>
  </si>
  <si>
    <t>956828506</t>
  </si>
  <si>
    <t>783</t>
  </si>
  <si>
    <t>Dokončovací práce - nátěry</t>
  </si>
  <si>
    <t>45</t>
  </si>
  <si>
    <t>783823131</t>
  </si>
  <si>
    <t>Penetrační akrylátový nátěr hladkých, tenkovrstvých zrnitých nebo štukových omítek</t>
  </si>
  <si>
    <t>751224735</t>
  </si>
  <si>
    <t>46</t>
  </si>
  <si>
    <t>783827421</t>
  </si>
  <si>
    <t>Krycí dvojnásobný akrylátový nátěr omítek stupně členitosti 1 a 2</t>
  </si>
  <si>
    <t>-249999115</t>
  </si>
  <si>
    <t>VRN</t>
  </si>
  <si>
    <t>Vedlejší rozpočtové náklady</t>
  </si>
  <si>
    <t>47</t>
  </si>
  <si>
    <t>030001000</t>
  </si>
  <si>
    <t>Zařízení staveniště</t>
  </si>
  <si>
    <t>soub</t>
  </si>
  <si>
    <t>1024</t>
  </si>
  <si>
    <t>-1770562513</t>
  </si>
  <si>
    <t>48</t>
  </si>
  <si>
    <t>040001000</t>
  </si>
  <si>
    <t>Inženýrská a kompletační činnost</t>
  </si>
  <si>
    <t>-417333746</t>
  </si>
  <si>
    <t>49</t>
  </si>
  <si>
    <t>060001000</t>
  </si>
  <si>
    <t>Územní vlivy</t>
  </si>
  <si>
    <t>563033882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</si>
</sst>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5" borderId="22" xfId="0" applyNumberFormat="1" applyFont="1" applyFill="1" applyBorder="1" applyAlignment="1" applyProtection="1">
      <alignment vertical="center"/>
      <protection locked="0"/>
    </xf>
    <xf numFmtId="4" fontId="30" fillId="5" borderId="22" xfId="0" applyNumberFormat="1" applyFont="1" applyFill="1" applyBorder="1" applyAlignment="1" applyProtection="1">
      <alignment vertical="center"/>
      <protection locked="0"/>
    </xf>
    <xf numFmtId="167" fontId="18" fillId="5" borderId="22" xfId="0" applyNumberFormat="1" applyFont="1" applyFill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8" fillId="3" borderId="0" xfId="0" applyFont="1" applyFill="1" applyAlignment="1" applyProtection="1">
      <alignment horizontal="left" vertical="center"/>
      <protection/>
    </xf>
    <xf numFmtId="0" fontId="18" fillId="3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3" borderId="13" xfId="0" applyFont="1" applyFill="1" applyBorder="1" applyAlignment="1" applyProtection="1">
      <alignment horizontal="center" vertical="center" wrapText="1"/>
      <protection/>
    </xf>
    <xf numFmtId="0" fontId="18" fillId="3" borderId="14" xfId="0" applyFont="1" applyFill="1" applyBorder="1" applyAlignment="1" applyProtection="1">
      <alignment horizontal="center" vertical="center" wrapText="1"/>
      <protection/>
    </xf>
    <xf numFmtId="0" fontId="18" fillId="3" borderId="15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8" fillId="0" borderId="22" xfId="0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4" fontId="18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0" borderId="22" xfId="0" applyNumberFormat="1" applyFont="1" applyBorder="1" applyAlignment="1" applyProtection="1">
      <alignment vertical="center"/>
      <protection/>
    </xf>
    <xf numFmtId="0" fontId="31" fillId="0" borderId="22" xfId="0" applyFont="1" applyBorder="1" applyAlignment="1" applyProtection="1">
      <alignment vertical="center"/>
      <protection/>
    </xf>
    <xf numFmtId="0" fontId="31" fillId="0" borderId="3" xfId="0" applyFont="1" applyBorder="1" applyAlignment="1" applyProtection="1">
      <alignment vertical="center"/>
      <protection/>
    </xf>
    <xf numFmtId="0" fontId="30" fillId="0" borderId="17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166" fontId="19" fillId="0" borderId="19" xfId="0" applyNumberFormat="1" applyFont="1" applyBorder="1" applyAlignment="1" applyProtection="1">
      <alignment vertical="center"/>
      <protection/>
    </xf>
    <xf numFmtId="166" fontId="19" fillId="0" borderId="20" xfId="0" applyNumberFormat="1" applyFont="1" applyBorder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1">
      <selection activeCell="BE17" sqref="BE17"/>
    </sheetView>
  </sheetViews>
  <sheetFormatPr defaultColWidth="9.140625" defaultRowHeight="12"/>
  <cols>
    <col min="1" max="1" width="8.28125" style="66" customWidth="1"/>
    <col min="2" max="2" width="1.7109375" style="66" customWidth="1"/>
    <col min="3" max="3" width="4.140625" style="66" customWidth="1"/>
    <col min="4" max="33" width="2.7109375" style="66" customWidth="1"/>
    <col min="34" max="34" width="3.28125" style="66" customWidth="1"/>
    <col min="35" max="35" width="31.7109375" style="66" customWidth="1"/>
    <col min="36" max="37" width="2.421875" style="66" customWidth="1"/>
    <col min="38" max="38" width="8.28125" style="66" customWidth="1"/>
    <col min="39" max="39" width="3.28125" style="66" customWidth="1"/>
    <col min="40" max="40" width="13.28125" style="66" customWidth="1"/>
    <col min="41" max="41" width="7.421875" style="66" customWidth="1"/>
    <col min="42" max="42" width="4.140625" style="66" customWidth="1"/>
    <col min="43" max="43" width="15.7109375" style="66" hidden="1" customWidth="1"/>
    <col min="44" max="44" width="13.7109375" style="66" customWidth="1"/>
    <col min="45" max="47" width="25.8515625" style="66" hidden="1" customWidth="1"/>
    <col min="48" max="49" width="21.7109375" style="66" hidden="1" customWidth="1"/>
    <col min="50" max="51" width="25.00390625" style="66" hidden="1" customWidth="1"/>
    <col min="52" max="52" width="21.7109375" style="66" hidden="1" customWidth="1"/>
    <col min="53" max="53" width="19.140625" style="66" hidden="1" customWidth="1"/>
    <col min="54" max="54" width="25.00390625" style="66" hidden="1" customWidth="1"/>
    <col min="55" max="55" width="21.7109375" style="66" hidden="1" customWidth="1"/>
    <col min="56" max="56" width="19.140625" style="66" hidden="1" customWidth="1"/>
    <col min="57" max="57" width="66.421875" style="66" customWidth="1"/>
    <col min="58" max="70" width="9.28125" style="66" customWidth="1"/>
    <col min="71" max="91" width="9.28125" style="66" hidden="1" customWidth="1"/>
    <col min="92" max="16384" width="9.28125" style="66" customWidth="1"/>
  </cols>
  <sheetData>
    <row r="1" spans="1:74" ht="12">
      <c r="A1" s="4" t="s">
        <v>0</v>
      </c>
      <c r="AZ1" s="4" t="s">
        <v>1</v>
      </c>
      <c r="BA1" s="4" t="s">
        <v>2</v>
      </c>
      <c r="BB1" s="4" t="s">
        <v>1</v>
      </c>
      <c r="BT1" s="4" t="s">
        <v>3</v>
      </c>
      <c r="BU1" s="4" t="s">
        <v>3</v>
      </c>
      <c r="BV1" s="4" t="s">
        <v>4</v>
      </c>
    </row>
    <row r="2" spans="44:72" ht="36.95" customHeight="1">
      <c r="AR2" s="75" t="s">
        <v>5</v>
      </c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S2" s="5" t="s">
        <v>6</v>
      </c>
      <c r="BT2" s="5" t="s">
        <v>7</v>
      </c>
    </row>
    <row r="3" spans="2:72" ht="6.9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  <c r="BS3" s="5" t="s">
        <v>6</v>
      </c>
      <c r="BT3" s="5" t="s">
        <v>8</v>
      </c>
    </row>
    <row r="4" spans="2:71" ht="24.95" customHeight="1">
      <c r="B4" s="8"/>
      <c r="D4" s="9" t="s">
        <v>9</v>
      </c>
      <c r="AR4" s="8"/>
      <c r="AS4" s="10" t="s">
        <v>10</v>
      </c>
      <c r="BS4" s="5" t="s">
        <v>11</v>
      </c>
    </row>
    <row r="5" spans="2:71" ht="12" customHeight="1">
      <c r="B5" s="8"/>
      <c r="D5" s="11" t="s">
        <v>12</v>
      </c>
      <c r="K5" s="103" t="s">
        <v>13</v>
      </c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R5" s="8"/>
      <c r="BS5" s="5" t="s">
        <v>6</v>
      </c>
    </row>
    <row r="6" spans="2:71" ht="36.95" customHeight="1">
      <c r="B6" s="8"/>
      <c r="D6" s="12" t="s">
        <v>14</v>
      </c>
      <c r="K6" s="104" t="s">
        <v>15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R6" s="8"/>
      <c r="BS6" s="5" t="s">
        <v>6</v>
      </c>
    </row>
    <row r="7" spans="2:71" ht="12" customHeight="1">
      <c r="B7" s="8"/>
      <c r="D7" s="73" t="s">
        <v>16</v>
      </c>
      <c r="K7" s="65" t="s">
        <v>1</v>
      </c>
      <c r="AK7" s="73" t="s">
        <v>17</v>
      </c>
      <c r="AN7" s="65" t="s">
        <v>1</v>
      </c>
      <c r="AR7" s="8"/>
      <c r="BS7" s="5" t="s">
        <v>6</v>
      </c>
    </row>
    <row r="8" spans="2:71" ht="12" customHeight="1">
      <c r="B8" s="8"/>
      <c r="D8" s="73" t="s">
        <v>18</v>
      </c>
      <c r="K8" s="65" t="s">
        <v>19</v>
      </c>
      <c r="AK8" s="73" t="s">
        <v>20</v>
      </c>
      <c r="AN8" s="65" t="s">
        <v>21</v>
      </c>
      <c r="AR8" s="8"/>
      <c r="BS8" s="5" t="s">
        <v>6</v>
      </c>
    </row>
    <row r="9" spans="2:71" ht="14.45" customHeight="1">
      <c r="B9" s="8"/>
      <c r="AR9" s="8"/>
      <c r="BS9" s="5" t="s">
        <v>6</v>
      </c>
    </row>
    <row r="10" spans="2:71" ht="12" customHeight="1">
      <c r="B10" s="8"/>
      <c r="D10" s="73" t="s">
        <v>22</v>
      </c>
      <c r="AK10" s="73" t="s">
        <v>23</v>
      </c>
      <c r="AN10" s="65" t="s">
        <v>1</v>
      </c>
      <c r="AR10" s="8"/>
      <c r="BS10" s="5" t="s">
        <v>6</v>
      </c>
    </row>
    <row r="11" spans="2:71" ht="18.4" customHeight="1">
      <c r="B11" s="8"/>
      <c r="E11" s="65" t="s">
        <v>19</v>
      </c>
      <c r="AK11" s="73" t="s">
        <v>24</v>
      </c>
      <c r="AN11" s="65" t="s">
        <v>1</v>
      </c>
      <c r="AR11" s="8"/>
      <c r="BS11" s="5" t="s">
        <v>6</v>
      </c>
    </row>
    <row r="12" spans="2:71" ht="6.95" customHeight="1">
      <c r="B12" s="8"/>
      <c r="AR12" s="8"/>
      <c r="BS12" s="5" t="s">
        <v>6</v>
      </c>
    </row>
    <row r="13" spans="2:71" ht="12" customHeight="1">
      <c r="B13" s="8"/>
      <c r="D13" s="73" t="s">
        <v>25</v>
      </c>
      <c r="AK13" s="73" t="s">
        <v>23</v>
      </c>
      <c r="AN13" s="65" t="s">
        <v>1</v>
      </c>
      <c r="AR13" s="8"/>
      <c r="BS13" s="5" t="s">
        <v>6</v>
      </c>
    </row>
    <row r="14" spans="2:71" ht="12.75">
      <c r="B14" s="8"/>
      <c r="E14" s="65" t="s">
        <v>19</v>
      </c>
      <c r="AK14" s="73" t="s">
        <v>24</v>
      </c>
      <c r="AN14" s="65" t="s">
        <v>1</v>
      </c>
      <c r="AR14" s="8"/>
      <c r="BS14" s="5" t="s">
        <v>6</v>
      </c>
    </row>
    <row r="15" spans="2:71" ht="6.95" customHeight="1">
      <c r="B15" s="8"/>
      <c r="AR15" s="8"/>
      <c r="BS15" s="5" t="s">
        <v>3</v>
      </c>
    </row>
    <row r="16" spans="2:71" ht="12" customHeight="1">
      <c r="B16" s="8"/>
      <c r="D16" s="73" t="s">
        <v>26</v>
      </c>
      <c r="AK16" s="73" t="s">
        <v>23</v>
      </c>
      <c r="AN16" s="65" t="s">
        <v>1</v>
      </c>
      <c r="AR16" s="8"/>
      <c r="BS16" s="5" t="s">
        <v>3</v>
      </c>
    </row>
    <row r="17" spans="2:71" ht="18.4" customHeight="1">
      <c r="B17" s="8"/>
      <c r="E17" s="65" t="s">
        <v>19</v>
      </c>
      <c r="AK17" s="73" t="s">
        <v>24</v>
      </c>
      <c r="AN17" s="65" t="s">
        <v>1</v>
      </c>
      <c r="AR17" s="8"/>
      <c r="BS17" s="5" t="s">
        <v>27</v>
      </c>
    </row>
    <row r="18" spans="2:71" ht="6.95" customHeight="1">
      <c r="B18" s="8"/>
      <c r="AR18" s="8"/>
      <c r="BS18" s="5" t="s">
        <v>6</v>
      </c>
    </row>
    <row r="19" spans="2:71" ht="12" customHeight="1">
      <c r="B19" s="8"/>
      <c r="D19" s="73" t="s">
        <v>28</v>
      </c>
      <c r="AK19" s="73" t="s">
        <v>23</v>
      </c>
      <c r="AN19" s="65" t="s">
        <v>1</v>
      </c>
      <c r="AR19" s="8"/>
      <c r="BS19" s="5" t="s">
        <v>6</v>
      </c>
    </row>
    <row r="20" spans="2:71" ht="18.4" customHeight="1">
      <c r="B20" s="8"/>
      <c r="E20" s="65" t="s">
        <v>19</v>
      </c>
      <c r="AK20" s="73" t="s">
        <v>24</v>
      </c>
      <c r="AN20" s="65" t="s">
        <v>1</v>
      </c>
      <c r="AR20" s="8"/>
      <c r="BS20" s="5" t="s">
        <v>27</v>
      </c>
    </row>
    <row r="21" spans="2:44" ht="6.95" customHeight="1">
      <c r="B21" s="8"/>
      <c r="AR21" s="8"/>
    </row>
    <row r="22" spans="2:44" ht="12" customHeight="1">
      <c r="B22" s="8"/>
      <c r="D22" s="73" t="s">
        <v>29</v>
      </c>
      <c r="AR22" s="8"/>
    </row>
    <row r="23" spans="2:44" ht="16.5" customHeight="1">
      <c r="B23" s="8"/>
      <c r="E23" s="105" t="s">
        <v>1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R23" s="8"/>
    </row>
    <row r="24" spans="2:44" ht="6.95" customHeight="1">
      <c r="B24" s="8"/>
      <c r="AR24" s="8"/>
    </row>
    <row r="25" spans="2:44" ht="6.95" customHeight="1">
      <c r="B25" s="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8"/>
    </row>
    <row r="26" spans="1:57" s="1" customFormat="1" ht="25.9" customHeight="1">
      <c r="A26" s="74"/>
      <c r="B26" s="14"/>
      <c r="C26" s="74"/>
      <c r="D26" s="15" t="s">
        <v>30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106">
        <f>ROUND(AG94,2)</f>
        <v>0</v>
      </c>
      <c r="AL26" s="107"/>
      <c r="AM26" s="107"/>
      <c r="AN26" s="107"/>
      <c r="AO26" s="107"/>
      <c r="AP26" s="74"/>
      <c r="AQ26" s="74"/>
      <c r="AR26" s="14"/>
      <c r="BE26" s="74"/>
    </row>
    <row r="27" spans="1:57" s="1" customFormat="1" ht="6.95" customHeight="1">
      <c r="A27" s="74"/>
      <c r="B27" s="1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14"/>
      <c r="BE27" s="74"/>
    </row>
    <row r="28" spans="1:57" s="1" customFormat="1" ht="12.75">
      <c r="A28" s="74"/>
      <c r="B28" s="14"/>
      <c r="C28" s="74"/>
      <c r="D28" s="74"/>
      <c r="E28" s="74"/>
      <c r="F28" s="74"/>
      <c r="G28" s="74"/>
      <c r="H28" s="74"/>
      <c r="I28" s="74"/>
      <c r="J28" s="74"/>
      <c r="K28" s="74"/>
      <c r="L28" s="108" t="s">
        <v>31</v>
      </c>
      <c r="M28" s="108"/>
      <c r="N28" s="108"/>
      <c r="O28" s="108"/>
      <c r="P28" s="108"/>
      <c r="Q28" s="74"/>
      <c r="R28" s="74"/>
      <c r="S28" s="74"/>
      <c r="T28" s="74"/>
      <c r="U28" s="74"/>
      <c r="V28" s="74"/>
      <c r="W28" s="108" t="s">
        <v>32</v>
      </c>
      <c r="X28" s="108"/>
      <c r="Y28" s="108"/>
      <c r="Z28" s="108"/>
      <c r="AA28" s="108"/>
      <c r="AB28" s="108"/>
      <c r="AC28" s="108"/>
      <c r="AD28" s="108"/>
      <c r="AE28" s="108"/>
      <c r="AF28" s="74"/>
      <c r="AG28" s="74"/>
      <c r="AH28" s="74"/>
      <c r="AI28" s="74"/>
      <c r="AJ28" s="74"/>
      <c r="AK28" s="108" t="s">
        <v>33</v>
      </c>
      <c r="AL28" s="108"/>
      <c r="AM28" s="108"/>
      <c r="AN28" s="108"/>
      <c r="AO28" s="108"/>
      <c r="AP28" s="74"/>
      <c r="AQ28" s="74"/>
      <c r="AR28" s="14"/>
      <c r="BE28" s="74"/>
    </row>
    <row r="29" spans="2:44" s="68" customFormat="1" ht="14.45" customHeight="1">
      <c r="B29" s="16"/>
      <c r="D29" s="73" t="s">
        <v>34</v>
      </c>
      <c r="F29" s="73" t="s">
        <v>35</v>
      </c>
      <c r="L29" s="98">
        <v>0.21</v>
      </c>
      <c r="M29" s="97"/>
      <c r="N29" s="97"/>
      <c r="O29" s="97"/>
      <c r="P29" s="97"/>
      <c r="W29" s="96">
        <f>ROUND(AZ94,2)</f>
        <v>0</v>
      </c>
      <c r="X29" s="97"/>
      <c r="Y29" s="97"/>
      <c r="Z29" s="97"/>
      <c r="AA29" s="97"/>
      <c r="AB29" s="97"/>
      <c r="AC29" s="97"/>
      <c r="AD29" s="97"/>
      <c r="AE29" s="97"/>
      <c r="AK29" s="96">
        <f>ROUND(AV94,2)</f>
        <v>0</v>
      </c>
      <c r="AL29" s="97"/>
      <c r="AM29" s="97"/>
      <c r="AN29" s="97"/>
      <c r="AO29" s="97"/>
      <c r="AR29" s="16"/>
    </row>
    <row r="30" spans="2:44" s="68" customFormat="1" ht="14.45" customHeight="1">
      <c r="B30" s="16"/>
      <c r="F30" s="73" t="s">
        <v>36</v>
      </c>
      <c r="L30" s="98">
        <v>0.15</v>
      </c>
      <c r="M30" s="97"/>
      <c r="N30" s="97"/>
      <c r="O30" s="97"/>
      <c r="P30" s="97"/>
      <c r="W30" s="96">
        <f>ROUND(BA94,2)</f>
        <v>0</v>
      </c>
      <c r="X30" s="97"/>
      <c r="Y30" s="97"/>
      <c r="Z30" s="97"/>
      <c r="AA30" s="97"/>
      <c r="AB30" s="97"/>
      <c r="AC30" s="97"/>
      <c r="AD30" s="97"/>
      <c r="AE30" s="97"/>
      <c r="AK30" s="96">
        <f>ROUND(AW94,2)</f>
        <v>0</v>
      </c>
      <c r="AL30" s="97"/>
      <c r="AM30" s="97"/>
      <c r="AN30" s="97"/>
      <c r="AO30" s="97"/>
      <c r="AR30" s="16"/>
    </row>
    <row r="31" spans="2:44" s="68" customFormat="1" ht="14.45" customHeight="1" hidden="1">
      <c r="B31" s="16"/>
      <c r="F31" s="73" t="s">
        <v>37</v>
      </c>
      <c r="L31" s="98">
        <v>0.21</v>
      </c>
      <c r="M31" s="97"/>
      <c r="N31" s="97"/>
      <c r="O31" s="97"/>
      <c r="P31" s="97"/>
      <c r="W31" s="96">
        <f>ROUND(BB94,2)</f>
        <v>0</v>
      </c>
      <c r="X31" s="97"/>
      <c r="Y31" s="97"/>
      <c r="Z31" s="97"/>
      <c r="AA31" s="97"/>
      <c r="AB31" s="97"/>
      <c r="AC31" s="97"/>
      <c r="AD31" s="97"/>
      <c r="AE31" s="97"/>
      <c r="AK31" s="96">
        <v>0</v>
      </c>
      <c r="AL31" s="97"/>
      <c r="AM31" s="97"/>
      <c r="AN31" s="97"/>
      <c r="AO31" s="97"/>
      <c r="AR31" s="16"/>
    </row>
    <row r="32" spans="2:44" s="68" customFormat="1" ht="14.45" customHeight="1" hidden="1">
      <c r="B32" s="16"/>
      <c r="F32" s="73" t="s">
        <v>38</v>
      </c>
      <c r="L32" s="98">
        <v>0.15</v>
      </c>
      <c r="M32" s="97"/>
      <c r="N32" s="97"/>
      <c r="O32" s="97"/>
      <c r="P32" s="97"/>
      <c r="W32" s="96">
        <f>ROUND(BC94,2)</f>
        <v>0</v>
      </c>
      <c r="X32" s="97"/>
      <c r="Y32" s="97"/>
      <c r="Z32" s="97"/>
      <c r="AA32" s="97"/>
      <c r="AB32" s="97"/>
      <c r="AC32" s="97"/>
      <c r="AD32" s="97"/>
      <c r="AE32" s="97"/>
      <c r="AK32" s="96">
        <v>0</v>
      </c>
      <c r="AL32" s="97"/>
      <c r="AM32" s="97"/>
      <c r="AN32" s="97"/>
      <c r="AO32" s="97"/>
      <c r="AR32" s="16"/>
    </row>
    <row r="33" spans="2:44" s="68" customFormat="1" ht="14.45" customHeight="1" hidden="1">
      <c r="B33" s="16"/>
      <c r="F33" s="73" t="s">
        <v>39</v>
      </c>
      <c r="L33" s="98">
        <v>0</v>
      </c>
      <c r="M33" s="97"/>
      <c r="N33" s="97"/>
      <c r="O33" s="97"/>
      <c r="P33" s="97"/>
      <c r="W33" s="96">
        <f>ROUND(BD94,2)</f>
        <v>0</v>
      </c>
      <c r="X33" s="97"/>
      <c r="Y33" s="97"/>
      <c r="Z33" s="97"/>
      <c r="AA33" s="97"/>
      <c r="AB33" s="97"/>
      <c r="AC33" s="97"/>
      <c r="AD33" s="97"/>
      <c r="AE33" s="97"/>
      <c r="AK33" s="96">
        <v>0</v>
      </c>
      <c r="AL33" s="97"/>
      <c r="AM33" s="97"/>
      <c r="AN33" s="97"/>
      <c r="AO33" s="97"/>
      <c r="AR33" s="16"/>
    </row>
    <row r="34" spans="1:57" s="1" customFormat="1" ht="6.95" customHeight="1">
      <c r="A34" s="74"/>
      <c r="B34" s="1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14"/>
      <c r="BE34" s="74"/>
    </row>
    <row r="35" spans="1:57" s="1" customFormat="1" ht="25.9" customHeight="1">
      <c r="A35" s="74"/>
      <c r="B35" s="14"/>
      <c r="C35" s="17"/>
      <c r="D35" s="18" t="s">
        <v>40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19" t="s">
        <v>41</v>
      </c>
      <c r="U35" s="69"/>
      <c r="V35" s="69"/>
      <c r="W35" s="69"/>
      <c r="X35" s="99" t="s">
        <v>42</v>
      </c>
      <c r="Y35" s="100"/>
      <c r="Z35" s="100"/>
      <c r="AA35" s="100"/>
      <c r="AB35" s="100"/>
      <c r="AC35" s="69"/>
      <c r="AD35" s="69"/>
      <c r="AE35" s="69"/>
      <c r="AF35" s="69"/>
      <c r="AG35" s="69"/>
      <c r="AH35" s="69"/>
      <c r="AI35" s="69"/>
      <c r="AJ35" s="69"/>
      <c r="AK35" s="101">
        <f>SUM(AK26:AK33)</f>
        <v>0</v>
      </c>
      <c r="AL35" s="100"/>
      <c r="AM35" s="100"/>
      <c r="AN35" s="100"/>
      <c r="AO35" s="102"/>
      <c r="AP35" s="17"/>
      <c r="AQ35" s="17"/>
      <c r="AR35" s="14"/>
      <c r="BE35" s="74"/>
    </row>
    <row r="36" spans="1:57" s="1" customFormat="1" ht="6.95" customHeight="1">
      <c r="A36" s="74"/>
      <c r="B36" s="1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14"/>
      <c r="BE36" s="74"/>
    </row>
    <row r="37" spans="1:57" s="1" customFormat="1" ht="14.45" customHeight="1">
      <c r="A37" s="74"/>
      <c r="B37" s="1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14"/>
      <c r="BE37" s="74"/>
    </row>
    <row r="38" spans="2:44" ht="14.45" customHeight="1">
      <c r="B38" s="8"/>
      <c r="AR38" s="8"/>
    </row>
    <row r="39" spans="2:44" ht="14.45" customHeight="1">
      <c r="B39" s="8"/>
      <c r="AR39" s="8"/>
    </row>
    <row r="40" spans="2:44" ht="14.45" customHeight="1">
      <c r="B40" s="8"/>
      <c r="AR40" s="8"/>
    </row>
    <row r="41" spans="2:44" ht="14.45" customHeight="1">
      <c r="B41" s="8"/>
      <c r="AR41" s="8"/>
    </row>
    <row r="42" spans="2:44" ht="14.45" customHeight="1">
      <c r="B42" s="8"/>
      <c r="AR42" s="8"/>
    </row>
    <row r="43" spans="2:44" ht="14.45" customHeight="1">
      <c r="B43" s="8"/>
      <c r="AR43" s="8"/>
    </row>
    <row r="44" spans="2:44" ht="14.45" customHeight="1">
      <c r="B44" s="8"/>
      <c r="AR44" s="8"/>
    </row>
    <row r="45" spans="2:44" ht="14.45" customHeight="1">
      <c r="B45" s="8"/>
      <c r="AR45" s="8"/>
    </row>
    <row r="46" spans="2:44" ht="14.45" customHeight="1">
      <c r="B46" s="8"/>
      <c r="AR46" s="8"/>
    </row>
    <row r="47" spans="2:44" ht="14.45" customHeight="1">
      <c r="B47" s="8"/>
      <c r="AR47" s="8"/>
    </row>
    <row r="48" spans="2:44" ht="14.45" customHeight="1">
      <c r="B48" s="8"/>
      <c r="AR48" s="8"/>
    </row>
    <row r="49" spans="2:44" s="1" customFormat="1" ht="14.45" customHeight="1">
      <c r="B49" s="20"/>
      <c r="D49" s="21" t="s">
        <v>43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1" t="s">
        <v>44</v>
      </c>
      <c r="AI49" s="22"/>
      <c r="AJ49" s="22"/>
      <c r="AK49" s="22"/>
      <c r="AL49" s="22"/>
      <c r="AM49" s="22"/>
      <c r="AN49" s="22"/>
      <c r="AO49" s="22"/>
      <c r="AR49" s="20"/>
    </row>
    <row r="50" spans="2:44" ht="12">
      <c r="B50" s="8"/>
      <c r="AR50" s="8"/>
    </row>
    <row r="51" spans="2:44" ht="12">
      <c r="B51" s="8"/>
      <c r="AR51" s="8"/>
    </row>
    <row r="52" spans="2:44" ht="12">
      <c r="B52" s="8"/>
      <c r="AR52" s="8"/>
    </row>
    <row r="53" spans="2:44" ht="12">
      <c r="B53" s="8"/>
      <c r="AR53" s="8"/>
    </row>
    <row r="54" spans="2:44" ht="12">
      <c r="B54" s="8"/>
      <c r="AR54" s="8"/>
    </row>
    <row r="55" spans="2:44" ht="12">
      <c r="B55" s="8"/>
      <c r="AR55" s="8"/>
    </row>
    <row r="56" spans="2:44" ht="12">
      <c r="B56" s="8"/>
      <c r="AR56" s="8"/>
    </row>
    <row r="57" spans="2:44" ht="12">
      <c r="B57" s="8"/>
      <c r="AR57" s="8"/>
    </row>
    <row r="58" spans="2:44" ht="12">
      <c r="B58" s="8"/>
      <c r="AR58" s="8"/>
    </row>
    <row r="59" spans="2:44" ht="12">
      <c r="B59" s="8"/>
      <c r="AR59" s="8"/>
    </row>
    <row r="60" spans="1:57" s="1" customFormat="1" ht="12.75">
      <c r="A60" s="74"/>
      <c r="B60" s="14"/>
      <c r="C60" s="74"/>
      <c r="D60" s="23" t="s">
        <v>45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23" t="s">
        <v>46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23" t="s">
        <v>45</v>
      </c>
      <c r="AI60" s="67"/>
      <c r="AJ60" s="67"/>
      <c r="AK60" s="67"/>
      <c r="AL60" s="67"/>
      <c r="AM60" s="23" t="s">
        <v>46</v>
      </c>
      <c r="AN60" s="67"/>
      <c r="AO60" s="67"/>
      <c r="AP60" s="74"/>
      <c r="AQ60" s="74"/>
      <c r="AR60" s="14"/>
      <c r="BE60" s="74"/>
    </row>
    <row r="61" spans="2:44" ht="12">
      <c r="B61" s="8"/>
      <c r="AR61" s="8"/>
    </row>
    <row r="62" spans="2:44" ht="12">
      <c r="B62" s="8"/>
      <c r="AR62" s="8"/>
    </row>
    <row r="63" spans="2:44" ht="12">
      <c r="B63" s="8"/>
      <c r="AR63" s="8"/>
    </row>
    <row r="64" spans="1:57" s="1" customFormat="1" ht="12.75">
      <c r="A64" s="74"/>
      <c r="B64" s="14"/>
      <c r="C64" s="74"/>
      <c r="D64" s="21" t="s">
        <v>47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1" t="s">
        <v>48</v>
      </c>
      <c r="AI64" s="24"/>
      <c r="AJ64" s="24"/>
      <c r="AK64" s="24"/>
      <c r="AL64" s="24"/>
      <c r="AM64" s="24"/>
      <c r="AN64" s="24"/>
      <c r="AO64" s="24"/>
      <c r="AP64" s="74"/>
      <c r="AQ64" s="74"/>
      <c r="AR64" s="14"/>
      <c r="BE64" s="74"/>
    </row>
    <row r="65" spans="2:44" ht="12">
      <c r="B65" s="8"/>
      <c r="AR65" s="8"/>
    </row>
    <row r="66" spans="2:44" ht="12">
      <c r="B66" s="8"/>
      <c r="AR66" s="8"/>
    </row>
    <row r="67" spans="2:44" ht="12">
      <c r="B67" s="8"/>
      <c r="AR67" s="8"/>
    </row>
    <row r="68" spans="2:44" ht="12">
      <c r="B68" s="8"/>
      <c r="AR68" s="8"/>
    </row>
    <row r="69" spans="2:44" ht="12">
      <c r="B69" s="8"/>
      <c r="AR69" s="8"/>
    </row>
    <row r="70" spans="2:44" ht="12">
      <c r="B70" s="8"/>
      <c r="AR70" s="8"/>
    </row>
    <row r="71" spans="2:44" ht="12">
      <c r="B71" s="8"/>
      <c r="AR71" s="8"/>
    </row>
    <row r="72" spans="2:44" ht="12">
      <c r="B72" s="8"/>
      <c r="AR72" s="8"/>
    </row>
    <row r="73" spans="2:44" ht="12">
      <c r="B73" s="8"/>
      <c r="AR73" s="8"/>
    </row>
    <row r="74" spans="2:44" ht="12">
      <c r="B74" s="8"/>
      <c r="AR74" s="8"/>
    </row>
    <row r="75" spans="1:57" s="1" customFormat="1" ht="12.75">
      <c r="A75" s="74"/>
      <c r="B75" s="14"/>
      <c r="C75" s="74"/>
      <c r="D75" s="23" t="s">
        <v>45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23" t="s">
        <v>46</v>
      </c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23" t="s">
        <v>45</v>
      </c>
      <c r="AI75" s="67"/>
      <c r="AJ75" s="67"/>
      <c r="AK75" s="67"/>
      <c r="AL75" s="67"/>
      <c r="AM75" s="23" t="s">
        <v>46</v>
      </c>
      <c r="AN75" s="67"/>
      <c r="AO75" s="67"/>
      <c r="AP75" s="74"/>
      <c r="AQ75" s="74"/>
      <c r="AR75" s="14"/>
      <c r="BE75" s="74"/>
    </row>
    <row r="76" spans="1:57" s="1" customFormat="1" ht="12">
      <c r="A76" s="74"/>
      <c r="B76" s="1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14"/>
      <c r="BE76" s="74"/>
    </row>
    <row r="77" spans="1:57" s="1" customFormat="1" ht="6.95" customHeight="1">
      <c r="A77" s="74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14"/>
      <c r="BE77" s="74"/>
    </row>
    <row r="81" spans="1:57" s="1" customFormat="1" ht="6.95" customHeight="1">
      <c r="A81" s="74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14"/>
      <c r="BE81" s="74"/>
    </row>
    <row r="82" spans="1:57" s="1" customFormat="1" ht="24.95" customHeight="1">
      <c r="A82" s="74"/>
      <c r="B82" s="14"/>
      <c r="C82" s="9" t="s">
        <v>49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14"/>
      <c r="BE82" s="74"/>
    </row>
    <row r="83" spans="1:57" s="1" customFormat="1" ht="6.95" customHeight="1">
      <c r="A83" s="74"/>
      <c r="B83" s="1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14"/>
      <c r="BE83" s="74"/>
    </row>
    <row r="84" spans="2:44" s="71" customFormat="1" ht="12" customHeight="1">
      <c r="B84" s="29"/>
      <c r="C84" s="73" t="s">
        <v>12</v>
      </c>
      <c r="L84" s="71" t="str">
        <f>K5</f>
        <v>KolumbBN</v>
      </c>
      <c r="AR84" s="29"/>
    </row>
    <row r="85" spans="2:44" s="70" customFormat="1" ht="36.95" customHeight="1">
      <c r="B85" s="30"/>
      <c r="C85" s="31" t="s">
        <v>14</v>
      </c>
      <c r="L85" s="87" t="str">
        <f>K6</f>
        <v>Rozšíření kolumbária, starý hřbitov, Benešov</v>
      </c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R85" s="30"/>
    </row>
    <row r="86" spans="1:57" s="1" customFormat="1" ht="6.95" customHeight="1">
      <c r="A86" s="74"/>
      <c r="B86" s="1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14"/>
      <c r="BE86" s="74"/>
    </row>
    <row r="87" spans="1:57" s="1" customFormat="1" ht="12" customHeight="1">
      <c r="A87" s="74"/>
      <c r="B87" s="14"/>
      <c r="C87" s="73" t="s">
        <v>18</v>
      </c>
      <c r="D87" s="74"/>
      <c r="E87" s="74"/>
      <c r="F87" s="74"/>
      <c r="G87" s="74"/>
      <c r="H87" s="74"/>
      <c r="I87" s="74"/>
      <c r="J87" s="74"/>
      <c r="K87" s="74"/>
      <c r="L87" s="32" t="str">
        <f>IF(K8="","",K8)</f>
        <v xml:space="preserve"> </v>
      </c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3" t="s">
        <v>20</v>
      </c>
      <c r="AJ87" s="74"/>
      <c r="AK87" s="74"/>
      <c r="AL87" s="74"/>
      <c r="AM87" s="89" t="str">
        <f>IF(AN8="","",AN8)</f>
        <v>19. 4. 2022</v>
      </c>
      <c r="AN87" s="89"/>
      <c r="AO87" s="74"/>
      <c r="AP87" s="74"/>
      <c r="AQ87" s="74"/>
      <c r="AR87" s="14"/>
      <c r="BE87" s="74"/>
    </row>
    <row r="88" spans="1:57" s="1" customFormat="1" ht="6.95" customHeight="1">
      <c r="A88" s="74"/>
      <c r="B88" s="1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14"/>
      <c r="BE88" s="74"/>
    </row>
    <row r="89" spans="1:57" s="1" customFormat="1" ht="15.2" customHeight="1">
      <c r="A89" s="74"/>
      <c r="B89" s="14"/>
      <c r="C89" s="73" t="s">
        <v>22</v>
      </c>
      <c r="D89" s="74"/>
      <c r="E89" s="74"/>
      <c r="F89" s="74"/>
      <c r="G89" s="74"/>
      <c r="H89" s="74"/>
      <c r="I89" s="74"/>
      <c r="J89" s="74"/>
      <c r="K89" s="74"/>
      <c r="L89" s="71" t="str">
        <f>IF(E11="","",E11)</f>
        <v xml:space="preserve"> </v>
      </c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3" t="s">
        <v>26</v>
      </c>
      <c r="AJ89" s="74"/>
      <c r="AK89" s="74"/>
      <c r="AL89" s="74"/>
      <c r="AM89" s="90" t="str">
        <f>IF(E17="","",E17)</f>
        <v xml:space="preserve"> </v>
      </c>
      <c r="AN89" s="91"/>
      <c r="AO89" s="91"/>
      <c r="AP89" s="91"/>
      <c r="AQ89" s="74"/>
      <c r="AR89" s="14"/>
      <c r="AS89" s="92" t="s">
        <v>50</v>
      </c>
      <c r="AT89" s="93"/>
      <c r="AU89" s="33"/>
      <c r="AV89" s="33"/>
      <c r="AW89" s="33"/>
      <c r="AX89" s="33"/>
      <c r="AY89" s="33"/>
      <c r="AZ89" s="33"/>
      <c r="BA89" s="33"/>
      <c r="BB89" s="33"/>
      <c r="BC89" s="33"/>
      <c r="BD89" s="34"/>
      <c r="BE89" s="74"/>
    </row>
    <row r="90" spans="1:57" s="1" customFormat="1" ht="15.2" customHeight="1">
      <c r="A90" s="74"/>
      <c r="B90" s="14"/>
      <c r="C90" s="73" t="s">
        <v>25</v>
      </c>
      <c r="D90" s="74"/>
      <c r="E90" s="74"/>
      <c r="F90" s="74"/>
      <c r="G90" s="74"/>
      <c r="H90" s="74"/>
      <c r="I90" s="74"/>
      <c r="J90" s="74"/>
      <c r="K90" s="74"/>
      <c r="L90" s="71" t="str">
        <f>IF(E14="","",E14)</f>
        <v xml:space="preserve"> </v>
      </c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3" t="s">
        <v>28</v>
      </c>
      <c r="AJ90" s="74"/>
      <c r="AK90" s="74"/>
      <c r="AL90" s="74"/>
      <c r="AM90" s="90" t="str">
        <f>IF(E20="","",E20)</f>
        <v xml:space="preserve"> </v>
      </c>
      <c r="AN90" s="91"/>
      <c r="AO90" s="91"/>
      <c r="AP90" s="91"/>
      <c r="AQ90" s="74"/>
      <c r="AR90" s="14"/>
      <c r="AS90" s="94"/>
      <c r="AT90" s="95"/>
      <c r="AU90" s="35"/>
      <c r="AV90" s="35"/>
      <c r="AW90" s="35"/>
      <c r="AX90" s="35"/>
      <c r="AY90" s="35"/>
      <c r="AZ90" s="35"/>
      <c r="BA90" s="35"/>
      <c r="BB90" s="35"/>
      <c r="BC90" s="35"/>
      <c r="BD90" s="36"/>
      <c r="BE90" s="74"/>
    </row>
    <row r="91" spans="1:57" s="1" customFormat="1" ht="10.9" customHeight="1">
      <c r="A91" s="74"/>
      <c r="B91" s="1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14"/>
      <c r="AS91" s="94"/>
      <c r="AT91" s="95"/>
      <c r="AU91" s="35"/>
      <c r="AV91" s="35"/>
      <c r="AW91" s="35"/>
      <c r="AX91" s="35"/>
      <c r="AY91" s="35"/>
      <c r="AZ91" s="35"/>
      <c r="BA91" s="35"/>
      <c r="BB91" s="35"/>
      <c r="BC91" s="35"/>
      <c r="BD91" s="36"/>
      <c r="BE91" s="74"/>
    </row>
    <row r="92" spans="1:57" s="1" customFormat="1" ht="29.25" customHeight="1">
      <c r="A92" s="74"/>
      <c r="B92" s="14"/>
      <c r="C92" s="77" t="s">
        <v>51</v>
      </c>
      <c r="D92" s="78"/>
      <c r="E92" s="78"/>
      <c r="F92" s="78"/>
      <c r="G92" s="78"/>
      <c r="H92" s="37"/>
      <c r="I92" s="79" t="s">
        <v>52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0" t="s">
        <v>53</v>
      </c>
      <c r="AH92" s="78"/>
      <c r="AI92" s="78"/>
      <c r="AJ92" s="78"/>
      <c r="AK92" s="78"/>
      <c r="AL92" s="78"/>
      <c r="AM92" s="78"/>
      <c r="AN92" s="79" t="s">
        <v>54</v>
      </c>
      <c r="AO92" s="78"/>
      <c r="AP92" s="81"/>
      <c r="AQ92" s="38" t="s">
        <v>55</v>
      </c>
      <c r="AR92" s="14"/>
      <c r="AS92" s="39" t="s">
        <v>56</v>
      </c>
      <c r="AT92" s="40" t="s">
        <v>57</v>
      </c>
      <c r="AU92" s="40" t="s">
        <v>58</v>
      </c>
      <c r="AV92" s="40" t="s">
        <v>59</v>
      </c>
      <c r="AW92" s="40" t="s">
        <v>60</v>
      </c>
      <c r="AX92" s="40" t="s">
        <v>61</v>
      </c>
      <c r="AY92" s="40" t="s">
        <v>62</v>
      </c>
      <c r="AZ92" s="40" t="s">
        <v>63</v>
      </c>
      <c r="BA92" s="40" t="s">
        <v>64</v>
      </c>
      <c r="BB92" s="40" t="s">
        <v>65</v>
      </c>
      <c r="BC92" s="40" t="s">
        <v>66</v>
      </c>
      <c r="BD92" s="41" t="s">
        <v>67</v>
      </c>
      <c r="BE92" s="74"/>
    </row>
    <row r="93" spans="1:57" s="1" customFormat="1" ht="10.9" customHeight="1">
      <c r="A93" s="74"/>
      <c r="B93" s="1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14"/>
      <c r="AS93" s="42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4"/>
      <c r="BE93" s="74"/>
    </row>
    <row r="94" spans="2:90" s="2" customFormat="1" ht="32.45" customHeight="1">
      <c r="B94" s="45"/>
      <c r="C94" s="46" t="s">
        <v>68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85">
        <f>ROUND(AG95,2)</f>
        <v>0</v>
      </c>
      <c r="AH94" s="85"/>
      <c r="AI94" s="85"/>
      <c r="AJ94" s="85"/>
      <c r="AK94" s="85"/>
      <c r="AL94" s="85"/>
      <c r="AM94" s="85"/>
      <c r="AN94" s="86">
        <f>SUM(AG94,AT94)</f>
        <v>0</v>
      </c>
      <c r="AO94" s="86"/>
      <c r="AP94" s="86"/>
      <c r="AQ94" s="48" t="s">
        <v>1</v>
      </c>
      <c r="AR94" s="45"/>
      <c r="AS94" s="49">
        <f>ROUND(AS95,2)</f>
        <v>0</v>
      </c>
      <c r="AT94" s="50">
        <f>ROUND(SUM(AV94:AW94),2)</f>
        <v>0</v>
      </c>
      <c r="AU94" s="51">
        <f>ROUND(AU95,5)</f>
        <v>372.41695</v>
      </c>
      <c r="AV94" s="50">
        <f>ROUND(AZ94*L29,2)</f>
        <v>0</v>
      </c>
      <c r="AW94" s="50">
        <f>ROUND(BA94*L30,2)</f>
        <v>0</v>
      </c>
      <c r="AX94" s="50">
        <f>ROUND(BB94*L29,2)</f>
        <v>0</v>
      </c>
      <c r="AY94" s="50">
        <f>ROUND(BC94*L30,2)</f>
        <v>0</v>
      </c>
      <c r="AZ94" s="50">
        <f>ROUND(AZ95,2)</f>
        <v>0</v>
      </c>
      <c r="BA94" s="50">
        <f>ROUND(BA95,2)</f>
        <v>0</v>
      </c>
      <c r="BB94" s="50">
        <f>ROUND(BB95,2)</f>
        <v>0</v>
      </c>
      <c r="BC94" s="50">
        <f>ROUND(BC95,2)</f>
        <v>0</v>
      </c>
      <c r="BD94" s="52">
        <f>ROUND(BD95,2)</f>
        <v>0</v>
      </c>
      <c r="BS94" s="53" t="s">
        <v>69</v>
      </c>
      <c r="BT94" s="53" t="s">
        <v>70</v>
      </c>
      <c r="BU94" s="54" t="s">
        <v>71</v>
      </c>
      <c r="BV94" s="53" t="s">
        <v>72</v>
      </c>
      <c r="BW94" s="53" t="s">
        <v>4</v>
      </c>
      <c r="BX94" s="53" t="s">
        <v>73</v>
      </c>
      <c r="CL94" s="53" t="s">
        <v>1</v>
      </c>
    </row>
    <row r="95" spans="1:91" s="3" customFormat="1" ht="16.5" customHeight="1">
      <c r="A95" s="55" t="s">
        <v>74</v>
      </c>
      <c r="B95" s="56"/>
      <c r="C95" s="57"/>
      <c r="D95" s="84" t="s">
        <v>75</v>
      </c>
      <c r="E95" s="84"/>
      <c r="F95" s="84"/>
      <c r="G95" s="84"/>
      <c r="H95" s="84"/>
      <c r="I95" s="72"/>
      <c r="J95" s="84" t="s">
        <v>76</v>
      </c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2">
        <f>'SO 01 - Rozšíření kolumbária'!J30</f>
        <v>0</v>
      </c>
      <c r="AH95" s="83"/>
      <c r="AI95" s="83"/>
      <c r="AJ95" s="83"/>
      <c r="AK95" s="83"/>
      <c r="AL95" s="83"/>
      <c r="AM95" s="83"/>
      <c r="AN95" s="82">
        <f>SUM(AG95,AT95)</f>
        <v>0</v>
      </c>
      <c r="AO95" s="83"/>
      <c r="AP95" s="83"/>
      <c r="AQ95" s="58" t="s">
        <v>77</v>
      </c>
      <c r="AR95" s="56"/>
      <c r="AS95" s="59">
        <v>0</v>
      </c>
      <c r="AT95" s="60">
        <f>ROUND(SUM(AV95:AW95),2)</f>
        <v>0</v>
      </c>
      <c r="AU95" s="61">
        <f>'SO 01 - Rozšíření kolumbária'!P129</f>
        <v>372.416952</v>
      </c>
      <c r="AV95" s="60">
        <f>'SO 01 - Rozšíření kolumbária'!J33</f>
        <v>0</v>
      </c>
      <c r="AW95" s="60">
        <f>'SO 01 - Rozšíření kolumbária'!J34</f>
        <v>0</v>
      </c>
      <c r="AX95" s="60">
        <f>'SO 01 - Rozšíření kolumbária'!J35</f>
        <v>0</v>
      </c>
      <c r="AY95" s="60">
        <f>'SO 01 - Rozšíření kolumbária'!J36</f>
        <v>0</v>
      </c>
      <c r="AZ95" s="60">
        <f>'SO 01 - Rozšíření kolumbária'!F33</f>
        <v>0</v>
      </c>
      <c r="BA95" s="60">
        <f>'SO 01 - Rozšíření kolumbária'!F34</f>
        <v>0</v>
      </c>
      <c r="BB95" s="60">
        <f>'SO 01 - Rozšíření kolumbária'!F35</f>
        <v>0</v>
      </c>
      <c r="BC95" s="60">
        <f>'SO 01 - Rozšíření kolumbária'!F36</f>
        <v>0</v>
      </c>
      <c r="BD95" s="62">
        <f>'SO 01 - Rozšíření kolumbária'!F37</f>
        <v>0</v>
      </c>
      <c r="BT95" s="63" t="s">
        <v>78</v>
      </c>
      <c r="BV95" s="63" t="s">
        <v>72</v>
      </c>
      <c r="BW95" s="63" t="s">
        <v>79</v>
      </c>
      <c r="BX95" s="63" t="s">
        <v>4</v>
      </c>
      <c r="CL95" s="63" t="s">
        <v>1</v>
      </c>
      <c r="CM95" s="63" t="s">
        <v>80</v>
      </c>
    </row>
    <row r="96" spans="1:57" s="1" customFormat="1" ht="30" customHeight="1">
      <c r="A96" s="74"/>
      <c r="B96" s="1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1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</row>
    <row r="97" spans="1:57" s="1" customFormat="1" ht="6.95" customHeight="1">
      <c r="A97" s="74"/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1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IBKp3HamHQ7aeBYDMl4n0UhdhwDIwcOsqUlrY/ycG+nPyjkkVrL/0C9Nv1cX7aoYNG+U8VtCVQN1M2wXfhK+rw==" saltValue="rkUN3tomHNF+oDsGntJo7w==" spinCount="100000" sheet="1" objects="1" scenarios="1"/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 01 - Rozšíření kolumbári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2"/>
  <sheetViews>
    <sheetView showGridLines="0" workbookViewId="0" topLeftCell="A116">
      <selection activeCell="F76" sqref="F76"/>
    </sheetView>
  </sheetViews>
  <sheetFormatPr defaultColWidth="9.140625" defaultRowHeight="12"/>
  <cols>
    <col min="1" max="1" width="8.28125" style="64" customWidth="1"/>
    <col min="2" max="2" width="1.1484375" style="64" customWidth="1"/>
    <col min="3" max="3" width="4.140625" style="64" customWidth="1"/>
    <col min="4" max="4" width="4.28125" style="64" customWidth="1"/>
    <col min="5" max="5" width="17.140625" style="64" customWidth="1"/>
    <col min="6" max="6" width="50.8515625" style="64" customWidth="1"/>
    <col min="7" max="7" width="7.421875" style="64" customWidth="1"/>
    <col min="8" max="8" width="14.00390625" style="64" customWidth="1"/>
    <col min="9" max="9" width="15.8515625" style="64" customWidth="1"/>
    <col min="10" max="10" width="22.28125" style="64" customWidth="1"/>
    <col min="11" max="11" width="22.28125" style="64" hidden="1" customWidth="1"/>
    <col min="12" max="12" width="9.28125" style="64" customWidth="1"/>
    <col min="13" max="13" width="10.8515625" style="64" hidden="1" customWidth="1"/>
    <col min="14" max="14" width="9.28125" style="64" hidden="1" customWidth="1"/>
    <col min="15" max="20" width="14.140625" style="64" hidden="1" customWidth="1"/>
    <col min="21" max="21" width="16.28125" style="64" hidden="1" customWidth="1"/>
    <col min="22" max="22" width="12.28125" style="64" customWidth="1"/>
    <col min="23" max="23" width="16.28125" style="64" customWidth="1"/>
    <col min="24" max="24" width="12.28125" style="64" customWidth="1"/>
    <col min="25" max="25" width="15.00390625" style="64" customWidth="1"/>
    <col min="26" max="26" width="11.00390625" style="64" customWidth="1"/>
    <col min="27" max="27" width="15.00390625" style="64" customWidth="1"/>
    <col min="28" max="28" width="16.28125" style="64" customWidth="1"/>
    <col min="29" max="29" width="11.00390625" style="64" customWidth="1"/>
    <col min="30" max="30" width="15.00390625" style="64" customWidth="1"/>
    <col min="31" max="31" width="16.28125" style="64" customWidth="1"/>
    <col min="32" max="43" width="9.28125" style="64" customWidth="1"/>
    <col min="44" max="65" width="9.28125" style="64" hidden="1" customWidth="1"/>
    <col min="66" max="16384" width="9.28125" style="64" customWidth="1"/>
  </cols>
  <sheetData>
    <row r="1" ht="12"/>
    <row r="2" spans="12:46" ht="36.95" customHeight="1">
      <c r="L2" s="112" t="s">
        <v>5</v>
      </c>
      <c r="M2" s="113"/>
      <c r="N2" s="113"/>
      <c r="O2" s="113"/>
      <c r="P2" s="113"/>
      <c r="Q2" s="113"/>
      <c r="R2" s="113"/>
      <c r="S2" s="113"/>
      <c r="T2" s="113"/>
      <c r="U2" s="113"/>
      <c r="V2" s="113"/>
      <c r="AT2" s="114" t="s">
        <v>79</v>
      </c>
    </row>
    <row r="3" spans="2:46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7"/>
      <c r="AT3" s="114" t="s">
        <v>80</v>
      </c>
    </row>
    <row r="4" spans="2:46" ht="24.95" customHeight="1">
      <c r="B4" s="117"/>
      <c r="D4" s="118" t="s">
        <v>81</v>
      </c>
      <c r="L4" s="117"/>
      <c r="M4" s="119" t="s">
        <v>10</v>
      </c>
      <c r="AT4" s="114" t="s">
        <v>3</v>
      </c>
    </row>
    <row r="5" spans="2:12" ht="6.95" customHeight="1">
      <c r="B5" s="117"/>
      <c r="L5" s="117"/>
    </row>
    <row r="6" spans="2:12" ht="12" customHeight="1">
      <c r="B6" s="117"/>
      <c r="D6" s="120" t="s">
        <v>14</v>
      </c>
      <c r="L6" s="117"/>
    </row>
    <row r="7" spans="2:12" ht="16.5" customHeight="1">
      <c r="B7" s="117"/>
      <c r="E7" s="121" t="str">
        <f>'Rekapitulace stavby'!K6</f>
        <v>Rozšíření kolumbária, starý hřbitov, Benešov</v>
      </c>
      <c r="F7" s="122"/>
      <c r="G7" s="122"/>
      <c r="H7" s="122"/>
      <c r="L7" s="117"/>
    </row>
    <row r="8" spans="1:31" s="126" customFormat="1" ht="12" customHeight="1">
      <c r="A8" s="123"/>
      <c r="B8" s="124"/>
      <c r="C8" s="123"/>
      <c r="D8" s="120" t="s">
        <v>82</v>
      </c>
      <c r="E8" s="123"/>
      <c r="F8" s="123"/>
      <c r="G8" s="123"/>
      <c r="H8" s="123"/>
      <c r="I8" s="123"/>
      <c r="J8" s="123"/>
      <c r="K8" s="123"/>
      <c r="L8" s="125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1:31" s="126" customFormat="1" ht="16.5" customHeight="1">
      <c r="A9" s="123"/>
      <c r="B9" s="124"/>
      <c r="C9" s="123"/>
      <c r="D9" s="123"/>
      <c r="E9" s="127" t="s">
        <v>83</v>
      </c>
      <c r="F9" s="128"/>
      <c r="G9" s="128"/>
      <c r="H9" s="128"/>
      <c r="I9" s="123"/>
      <c r="J9" s="123"/>
      <c r="K9" s="123"/>
      <c r="L9" s="125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</row>
    <row r="10" spans="1:31" s="126" customFormat="1" ht="12">
      <c r="A10" s="123"/>
      <c r="B10" s="124"/>
      <c r="C10" s="123"/>
      <c r="D10" s="123"/>
      <c r="E10" s="123"/>
      <c r="F10" s="123"/>
      <c r="G10" s="123"/>
      <c r="H10" s="123"/>
      <c r="I10" s="123"/>
      <c r="J10" s="123"/>
      <c r="K10" s="123"/>
      <c r="L10" s="125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</row>
    <row r="11" spans="1:31" s="126" customFormat="1" ht="12" customHeight="1">
      <c r="A11" s="123"/>
      <c r="B11" s="124"/>
      <c r="C11" s="123"/>
      <c r="D11" s="120" t="s">
        <v>16</v>
      </c>
      <c r="E11" s="123"/>
      <c r="F11" s="129" t="s">
        <v>1</v>
      </c>
      <c r="G11" s="123"/>
      <c r="H11" s="123"/>
      <c r="I11" s="120" t="s">
        <v>17</v>
      </c>
      <c r="J11" s="129" t="s">
        <v>1</v>
      </c>
      <c r="K11" s="123"/>
      <c r="L11" s="125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1:31" s="126" customFormat="1" ht="12" customHeight="1">
      <c r="A12" s="123"/>
      <c r="B12" s="124"/>
      <c r="C12" s="123"/>
      <c r="D12" s="120" t="s">
        <v>18</v>
      </c>
      <c r="E12" s="123"/>
      <c r="F12" s="129" t="s">
        <v>19</v>
      </c>
      <c r="G12" s="123"/>
      <c r="H12" s="123"/>
      <c r="I12" s="120" t="s">
        <v>20</v>
      </c>
      <c r="J12" s="130" t="str">
        <f>'Rekapitulace stavby'!AN8</f>
        <v>19. 4. 2022</v>
      </c>
      <c r="K12" s="123"/>
      <c r="L12" s="125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</row>
    <row r="13" spans="1:31" s="126" customFormat="1" ht="10.9" customHeight="1">
      <c r="A13" s="123"/>
      <c r="B13" s="124"/>
      <c r="C13" s="123"/>
      <c r="D13" s="123"/>
      <c r="E13" s="123"/>
      <c r="F13" s="123"/>
      <c r="G13" s="123"/>
      <c r="H13" s="123"/>
      <c r="I13" s="123"/>
      <c r="J13" s="123"/>
      <c r="K13" s="123"/>
      <c r="L13" s="125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</row>
    <row r="14" spans="1:31" s="126" customFormat="1" ht="12" customHeight="1">
      <c r="A14" s="123"/>
      <c r="B14" s="124"/>
      <c r="C14" s="123"/>
      <c r="D14" s="120" t="s">
        <v>22</v>
      </c>
      <c r="E14" s="123"/>
      <c r="F14" s="123"/>
      <c r="G14" s="123"/>
      <c r="H14" s="123"/>
      <c r="I14" s="120" t="s">
        <v>23</v>
      </c>
      <c r="J14" s="129" t="str">
        <f>IF('Rekapitulace stavby'!AN10="","",'Rekapitulace stavby'!AN10)</f>
        <v/>
      </c>
      <c r="K14" s="123"/>
      <c r="L14" s="125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</row>
    <row r="15" spans="1:31" s="126" customFormat="1" ht="18" customHeight="1">
      <c r="A15" s="123"/>
      <c r="B15" s="124"/>
      <c r="C15" s="123"/>
      <c r="D15" s="123"/>
      <c r="E15" s="129" t="str">
        <f>IF('Rekapitulace stavby'!E11="","",'Rekapitulace stavby'!E11)</f>
        <v xml:space="preserve"> </v>
      </c>
      <c r="F15" s="123"/>
      <c r="G15" s="123"/>
      <c r="H15" s="123"/>
      <c r="I15" s="120" t="s">
        <v>24</v>
      </c>
      <c r="J15" s="129" t="str">
        <f>IF('Rekapitulace stavby'!AN11="","",'Rekapitulace stavby'!AN11)</f>
        <v/>
      </c>
      <c r="K15" s="123"/>
      <c r="L15" s="125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</row>
    <row r="16" spans="1:31" s="126" customFormat="1" ht="6.95" customHeight="1">
      <c r="A16" s="123"/>
      <c r="B16" s="124"/>
      <c r="C16" s="123"/>
      <c r="D16" s="123"/>
      <c r="E16" s="123"/>
      <c r="F16" s="123"/>
      <c r="G16" s="123"/>
      <c r="H16" s="123"/>
      <c r="I16" s="123"/>
      <c r="J16" s="123"/>
      <c r="K16" s="123"/>
      <c r="L16" s="125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</row>
    <row r="17" spans="1:31" s="126" customFormat="1" ht="12" customHeight="1">
      <c r="A17" s="123"/>
      <c r="B17" s="124"/>
      <c r="C17" s="123"/>
      <c r="D17" s="120" t="s">
        <v>25</v>
      </c>
      <c r="E17" s="123"/>
      <c r="F17" s="123"/>
      <c r="G17" s="123"/>
      <c r="H17" s="123"/>
      <c r="I17" s="120" t="s">
        <v>23</v>
      </c>
      <c r="J17" s="129" t="str">
        <f>'Rekapitulace stavby'!AN13</f>
        <v/>
      </c>
      <c r="K17" s="123"/>
      <c r="L17" s="125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</row>
    <row r="18" spans="1:31" s="126" customFormat="1" ht="18" customHeight="1">
      <c r="A18" s="123"/>
      <c r="B18" s="124"/>
      <c r="C18" s="123"/>
      <c r="D18" s="123"/>
      <c r="E18" s="131" t="str">
        <f>'Rekapitulace stavby'!E14</f>
        <v xml:space="preserve"> </v>
      </c>
      <c r="F18" s="131"/>
      <c r="G18" s="131"/>
      <c r="H18" s="131"/>
      <c r="I18" s="120" t="s">
        <v>24</v>
      </c>
      <c r="J18" s="129" t="str">
        <f>'Rekapitulace stavby'!AN14</f>
        <v/>
      </c>
      <c r="K18" s="123"/>
      <c r="L18" s="125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</row>
    <row r="19" spans="1:31" s="126" customFormat="1" ht="6.95" customHeight="1">
      <c r="A19" s="123"/>
      <c r="B19" s="124"/>
      <c r="C19" s="123"/>
      <c r="D19" s="123"/>
      <c r="E19" s="123"/>
      <c r="F19" s="123"/>
      <c r="G19" s="123"/>
      <c r="H19" s="123"/>
      <c r="I19" s="123"/>
      <c r="J19" s="123"/>
      <c r="K19" s="123"/>
      <c r="L19" s="125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</row>
    <row r="20" spans="1:31" s="126" customFormat="1" ht="12" customHeight="1">
      <c r="A20" s="123"/>
      <c r="B20" s="124"/>
      <c r="C20" s="123"/>
      <c r="D20" s="120" t="s">
        <v>26</v>
      </c>
      <c r="E20" s="123"/>
      <c r="F20" s="123"/>
      <c r="G20" s="123"/>
      <c r="H20" s="123"/>
      <c r="I20" s="120" t="s">
        <v>23</v>
      </c>
      <c r="J20" s="129" t="str">
        <f>IF('Rekapitulace stavby'!AN16="","",'Rekapitulace stavby'!AN16)</f>
        <v/>
      </c>
      <c r="K20" s="123"/>
      <c r="L20" s="125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</row>
    <row r="21" spans="1:31" s="126" customFormat="1" ht="18" customHeight="1">
      <c r="A21" s="123"/>
      <c r="B21" s="124"/>
      <c r="C21" s="123"/>
      <c r="D21" s="123"/>
      <c r="E21" s="129" t="str">
        <f>IF('Rekapitulace stavby'!E17="","",'Rekapitulace stavby'!E17)</f>
        <v xml:space="preserve"> </v>
      </c>
      <c r="F21" s="123"/>
      <c r="G21" s="123"/>
      <c r="H21" s="123"/>
      <c r="I21" s="120" t="s">
        <v>24</v>
      </c>
      <c r="J21" s="129" t="str">
        <f>IF('Rekapitulace stavby'!AN17="","",'Rekapitulace stavby'!AN17)</f>
        <v/>
      </c>
      <c r="K21" s="123"/>
      <c r="L21" s="125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</row>
    <row r="22" spans="1:31" s="126" customFormat="1" ht="6.95" customHeight="1">
      <c r="A22" s="123"/>
      <c r="B22" s="124"/>
      <c r="C22" s="123"/>
      <c r="D22" s="123"/>
      <c r="E22" s="123"/>
      <c r="F22" s="123"/>
      <c r="G22" s="123"/>
      <c r="H22" s="123"/>
      <c r="I22" s="123"/>
      <c r="J22" s="123"/>
      <c r="K22" s="123"/>
      <c r="L22" s="125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</row>
    <row r="23" spans="1:31" s="126" customFormat="1" ht="12" customHeight="1">
      <c r="A23" s="123"/>
      <c r="B23" s="124"/>
      <c r="C23" s="123"/>
      <c r="D23" s="120" t="s">
        <v>28</v>
      </c>
      <c r="E23" s="123"/>
      <c r="F23" s="123"/>
      <c r="G23" s="123"/>
      <c r="H23" s="123"/>
      <c r="I23" s="120" t="s">
        <v>23</v>
      </c>
      <c r="J23" s="129" t="str">
        <f>IF('Rekapitulace stavby'!AN19="","",'Rekapitulace stavby'!AN19)</f>
        <v/>
      </c>
      <c r="K23" s="123"/>
      <c r="L23" s="125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</row>
    <row r="24" spans="1:31" s="126" customFormat="1" ht="18" customHeight="1">
      <c r="A24" s="123"/>
      <c r="B24" s="124"/>
      <c r="C24" s="123"/>
      <c r="D24" s="123"/>
      <c r="E24" s="129" t="str">
        <f>IF('Rekapitulace stavby'!E20="","",'Rekapitulace stavby'!E20)</f>
        <v xml:space="preserve"> </v>
      </c>
      <c r="F24" s="123"/>
      <c r="G24" s="123"/>
      <c r="H24" s="123"/>
      <c r="I24" s="120" t="s">
        <v>24</v>
      </c>
      <c r="J24" s="129" t="str">
        <f>IF('Rekapitulace stavby'!AN20="","",'Rekapitulace stavby'!AN20)</f>
        <v/>
      </c>
      <c r="K24" s="123"/>
      <c r="L24" s="125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</row>
    <row r="25" spans="1:31" s="126" customFormat="1" ht="6.95" customHeight="1">
      <c r="A25" s="123"/>
      <c r="B25" s="124"/>
      <c r="C25" s="123"/>
      <c r="D25" s="123"/>
      <c r="E25" s="123"/>
      <c r="F25" s="123"/>
      <c r="G25" s="123"/>
      <c r="H25" s="123"/>
      <c r="I25" s="123"/>
      <c r="J25" s="123"/>
      <c r="K25" s="123"/>
      <c r="L25" s="125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</row>
    <row r="26" spans="1:31" s="126" customFormat="1" ht="12" customHeight="1">
      <c r="A26" s="123"/>
      <c r="B26" s="124"/>
      <c r="C26" s="123"/>
      <c r="D26" s="120" t="s">
        <v>29</v>
      </c>
      <c r="E26" s="123"/>
      <c r="F26" s="123"/>
      <c r="G26" s="123"/>
      <c r="H26" s="123"/>
      <c r="I26" s="123"/>
      <c r="J26" s="123"/>
      <c r="K26" s="123"/>
      <c r="L26" s="125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</row>
    <row r="27" spans="1:31" s="136" customFormat="1" ht="16.5" customHeight="1">
      <c r="A27" s="132"/>
      <c r="B27" s="133"/>
      <c r="C27" s="132"/>
      <c r="D27" s="132"/>
      <c r="E27" s="134" t="s">
        <v>1</v>
      </c>
      <c r="F27" s="134"/>
      <c r="G27" s="134"/>
      <c r="H27" s="134"/>
      <c r="I27" s="132"/>
      <c r="J27" s="132"/>
      <c r="K27" s="132"/>
      <c r="L27" s="135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s="126" customFormat="1" ht="6.95" customHeight="1">
      <c r="A28" s="123"/>
      <c r="B28" s="124"/>
      <c r="C28" s="123"/>
      <c r="D28" s="123"/>
      <c r="E28" s="123"/>
      <c r="F28" s="123"/>
      <c r="G28" s="123"/>
      <c r="H28" s="123"/>
      <c r="I28" s="123"/>
      <c r="J28" s="123"/>
      <c r="K28" s="123"/>
      <c r="L28" s="125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</row>
    <row r="29" spans="1:31" s="126" customFormat="1" ht="6.95" customHeight="1">
      <c r="A29" s="123"/>
      <c r="B29" s="124"/>
      <c r="C29" s="123"/>
      <c r="D29" s="137"/>
      <c r="E29" s="137"/>
      <c r="F29" s="137"/>
      <c r="G29" s="137"/>
      <c r="H29" s="137"/>
      <c r="I29" s="137"/>
      <c r="J29" s="137"/>
      <c r="K29" s="137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126" customFormat="1" ht="25.35" customHeight="1">
      <c r="A30" s="123"/>
      <c r="B30" s="124"/>
      <c r="C30" s="123"/>
      <c r="D30" s="138" t="s">
        <v>30</v>
      </c>
      <c r="E30" s="123"/>
      <c r="F30" s="123"/>
      <c r="G30" s="123"/>
      <c r="H30" s="123"/>
      <c r="I30" s="123"/>
      <c r="J30" s="139">
        <f>ROUND(J129,2)</f>
        <v>0</v>
      </c>
      <c r="K30" s="123"/>
      <c r="L30" s="125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</row>
    <row r="31" spans="1:31" s="126" customFormat="1" ht="6.95" customHeight="1">
      <c r="A31" s="123"/>
      <c r="B31" s="124"/>
      <c r="C31" s="123"/>
      <c r="D31" s="137"/>
      <c r="E31" s="137"/>
      <c r="F31" s="137"/>
      <c r="G31" s="137"/>
      <c r="H31" s="137"/>
      <c r="I31" s="137"/>
      <c r="J31" s="137"/>
      <c r="K31" s="137"/>
      <c r="L31" s="125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126" customFormat="1" ht="14.45" customHeight="1">
      <c r="A32" s="123"/>
      <c r="B32" s="124"/>
      <c r="C32" s="123"/>
      <c r="D32" s="123"/>
      <c r="E32" s="123"/>
      <c r="F32" s="140" t="s">
        <v>32</v>
      </c>
      <c r="G32" s="123"/>
      <c r="H32" s="123"/>
      <c r="I32" s="140" t="s">
        <v>31</v>
      </c>
      <c r="J32" s="140" t="s">
        <v>33</v>
      </c>
      <c r="K32" s="123"/>
      <c r="L32" s="125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</row>
    <row r="33" spans="1:31" s="126" customFormat="1" ht="14.45" customHeight="1">
      <c r="A33" s="123"/>
      <c r="B33" s="124"/>
      <c r="C33" s="123"/>
      <c r="D33" s="141" t="s">
        <v>34</v>
      </c>
      <c r="E33" s="120" t="s">
        <v>35</v>
      </c>
      <c r="F33" s="142">
        <f>ROUND((SUM(BE129:BE191)),2)</f>
        <v>0</v>
      </c>
      <c r="G33" s="123"/>
      <c r="H33" s="123"/>
      <c r="I33" s="143">
        <v>0.21</v>
      </c>
      <c r="J33" s="142">
        <f>ROUND(((SUM(BE129:BE191))*I33),2)</f>
        <v>0</v>
      </c>
      <c r="K33" s="123"/>
      <c r="L33" s="125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</row>
    <row r="34" spans="1:31" s="126" customFormat="1" ht="14.45" customHeight="1">
      <c r="A34" s="123"/>
      <c r="B34" s="124"/>
      <c r="C34" s="123"/>
      <c r="D34" s="123"/>
      <c r="E34" s="120" t="s">
        <v>36</v>
      </c>
      <c r="F34" s="142">
        <f>ROUND((SUM(BF129:BF191)),2)</f>
        <v>0</v>
      </c>
      <c r="G34" s="123"/>
      <c r="H34" s="123"/>
      <c r="I34" s="143">
        <v>0.15</v>
      </c>
      <c r="J34" s="142">
        <f>ROUND(((SUM(BF129:BF191))*I34),2)</f>
        <v>0</v>
      </c>
      <c r="K34" s="123"/>
      <c r="L34" s="125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</row>
    <row r="35" spans="1:31" s="126" customFormat="1" ht="14.45" customHeight="1" hidden="1">
      <c r="A35" s="123"/>
      <c r="B35" s="124"/>
      <c r="C35" s="123"/>
      <c r="D35" s="123"/>
      <c r="E35" s="120" t="s">
        <v>37</v>
      </c>
      <c r="F35" s="142">
        <f>ROUND((SUM(BG129:BG191)),2)</f>
        <v>0</v>
      </c>
      <c r="G35" s="123"/>
      <c r="H35" s="123"/>
      <c r="I35" s="143">
        <v>0.21</v>
      </c>
      <c r="J35" s="142">
        <f>0</f>
        <v>0</v>
      </c>
      <c r="K35" s="123"/>
      <c r="L35" s="125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</row>
    <row r="36" spans="1:31" s="126" customFormat="1" ht="14.45" customHeight="1" hidden="1">
      <c r="A36" s="123"/>
      <c r="B36" s="124"/>
      <c r="C36" s="123"/>
      <c r="D36" s="123"/>
      <c r="E36" s="120" t="s">
        <v>38</v>
      </c>
      <c r="F36" s="142">
        <f>ROUND((SUM(BH129:BH191)),2)</f>
        <v>0</v>
      </c>
      <c r="G36" s="123"/>
      <c r="H36" s="123"/>
      <c r="I36" s="143">
        <v>0.15</v>
      </c>
      <c r="J36" s="142">
        <f>0</f>
        <v>0</v>
      </c>
      <c r="K36" s="123"/>
      <c r="L36" s="125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</row>
    <row r="37" spans="1:31" s="126" customFormat="1" ht="14.45" customHeight="1" hidden="1">
      <c r="A37" s="123"/>
      <c r="B37" s="124"/>
      <c r="C37" s="123"/>
      <c r="D37" s="123"/>
      <c r="E37" s="120" t="s">
        <v>39</v>
      </c>
      <c r="F37" s="142">
        <f>ROUND((SUM(BI129:BI191)),2)</f>
        <v>0</v>
      </c>
      <c r="G37" s="123"/>
      <c r="H37" s="123"/>
      <c r="I37" s="143">
        <v>0</v>
      </c>
      <c r="J37" s="142">
        <f>0</f>
        <v>0</v>
      </c>
      <c r="K37" s="123"/>
      <c r="L37" s="125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</row>
    <row r="38" spans="1:31" s="126" customFormat="1" ht="6.95" customHeight="1">
      <c r="A38" s="123"/>
      <c r="B38" s="124"/>
      <c r="C38" s="123"/>
      <c r="D38" s="123"/>
      <c r="E38" s="123"/>
      <c r="F38" s="123"/>
      <c r="G38" s="123"/>
      <c r="H38" s="123"/>
      <c r="I38" s="123"/>
      <c r="J38" s="123"/>
      <c r="K38" s="123"/>
      <c r="L38" s="125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</row>
    <row r="39" spans="1:31" s="126" customFormat="1" ht="25.35" customHeight="1">
      <c r="A39" s="123"/>
      <c r="B39" s="124"/>
      <c r="C39" s="144"/>
      <c r="D39" s="145" t="s">
        <v>40</v>
      </c>
      <c r="E39" s="146"/>
      <c r="F39" s="146"/>
      <c r="G39" s="147" t="s">
        <v>41</v>
      </c>
      <c r="H39" s="148" t="s">
        <v>42</v>
      </c>
      <c r="I39" s="146"/>
      <c r="J39" s="149">
        <f>SUM(J30:J37)</f>
        <v>0</v>
      </c>
      <c r="K39" s="150"/>
      <c r="L39" s="125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</row>
    <row r="40" spans="1:31" s="126" customFormat="1" ht="14.45" customHeight="1">
      <c r="A40" s="123"/>
      <c r="B40" s="124"/>
      <c r="C40" s="123"/>
      <c r="D40" s="123"/>
      <c r="E40" s="123"/>
      <c r="F40" s="123"/>
      <c r="G40" s="123"/>
      <c r="H40" s="123"/>
      <c r="I40" s="123"/>
      <c r="J40" s="123"/>
      <c r="K40" s="123"/>
      <c r="L40" s="125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</row>
    <row r="41" spans="2:12" ht="14.45" customHeight="1">
      <c r="B41" s="117"/>
      <c r="L41" s="117"/>
    </row>
    <row r="42" spans="2:12" ht="14.45" customHeight="1">
      <c r="B42" s="117"/>
      <c r="L42" s="117"/>
    </row>
    <row r="43" spans="2:12" ht="14.45" customHeight="1">
      <c r="B43" s="117"/>
      <c r="L43" s="117"/>
    </row>
    <row r="44" spans="2:12" ht="14.45" customHeight="1">
      <c r="B44" s="117"/>
      <c r="L44" s="117"/>
    </row>
    <row r="45" spans="2:12" ht="14.45" customHeight="1">
      <c r="B45" s="117"/>
      <c r="L45" s="117"/>
    </row>
    <row r="46" spans="2:12" ht="14.45" customHeight="1">
      <c r="B46" s="117"/>
      <c r="L46" s="117"/>
    </row>
    <row r="47" spans="2:12" ht="14.45" customHeight="1">
      <c r="B47" s="117"/>
      <c r="L47" s="117"/>
    </row>
    <row r="48" spans="2:12" ht="14.45" customHeight="1">
      <c r="B48" s="117"/>
      <c r="L48" s="117"/>
    </row>
    <row r="49" spans="2:12" ht="14.45" customHeight="1">
      <c r="B49" s="117"/>
      <c r="L49" s="117"/>
    </row>
    <row r="50" spans="2:12" s="126" customFormat="1" ht="14.45" customHeight="1">
      <c r="B50" s="125"/>
      <c r="D50" s="151" t="s">
        <v>43</v>
      </c>
      <c r="E50" s="152"/>
      <c r="F50" s="152"/>
      <c r="G50" s="151" t="s">
        <v>44</v>
      </c>
      <c r="H50" s="152"/>
      <c r="I50" s="152"/>
      <c r="J50" s="152"/>
      <c r="K50" s="152"/>
      <c r="L50" s="125"/>
    </row>
    <row r="51" spans="2:12" ht="12">
      <c r="B51" s="117"/>
      <c r="L51" s="117"/>
    </row>
    <row r="52" spans="2:12" ht="12">
      <c r="B52" s="117"/>
      <c r="L52" s="117"/>
    </row>
    <row r="53" spans="2:12" ht="12">
      <c r="B53" s="117"/>
      <c r="L53" s="117"/>
    </row>
    <row r="54" spans="2:12" ht="12">
      <c r="B54" s="117"/>
      <c r="L54" s="117"/>
    </row>
    <row r="55" spans="2:12" ht="12">
      <c r="B55" s="117"/>
      <c r="L55" s="117"/>
    </row>
    <row r="56" spans="2:12" ht="12">
      <c r="B56" s="117"/>
      <c r="L56" s="117"/>
    </row>
    <row r="57" spans="2:12" ht="12">
      <c r="B57" s="117"/>
      <c r="L57" s="117"/>
    </row>
    <row r="58" spans="2:12" ht="12">
      <c r="B58" s="117"/>
      <c r="L58" s="117"/>
    </row>
    <row r="59" spans="2:12" ht="12">
      <c r="B59" s="117"/>
      <c r="L59" s="117"/>
    </row>
    <row r="60" spans="2:12" ht="12">
      <c r="B60" s="117"/>
      <c r="L60" s="117"/>
    </row>
    <row r="61" spans="1:31" s="126" customFormat="1" ht="12.75">
      <c r="A61" s="123"/>
      <c r="B61" s="124"/>
      <c r="C61" s="123"/>
      <c r="D61" s="153" t="s">
        <v>45</v>
      </c>
      <c r="E61" s="154"/>
      <c r="F61" s="155" t="s">
        <v>46</v>
      </c>
      <c r="G61" s="153" t="s">
        <v>45</v>
      </c>
      <c r="H61" s="154"/>
      <c r="I61" s="154"/>
      <c r="J61" s="156" t="s">
        <v>46</v>
      </c>
      <c r="K61" s="154"/>
      <c r="L61" s="125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</row>
    <row r="62" spans="2:12" ht="12">
      <c r="B62" s="117"/>
      <c r="L62" s="117"/>
    </row>
    <row r="63" spans="2:12" ht="12">
      <c r="B63" s="117"/>
      <c r="L63" s="117"/>
    </row>
    <row r="64" spans="2:12" ht="12">
      <c r="B64" s="117"/>
      <c r="L64" s="117"/>
    </row>
    <row r="65" spans="1:31" s="126" customFormat="1" ht="12.75">
      <c r="A65" s="123"/>
      <c r="B65" s="124"/>
      <c r="C65" s="123"/>
      <c r="D65" s="151" t="s">
        <v>47</v>
      </c>
      <c r="E65" s="157"/>
      <c r="F65" s="157"/>
      <c r="G65" s="151" t="s">
        <v>48</v>
      </c>
      <c r="H65" s="157"/>
      <c r="I65" s="157"/>
      <c r="J65" s="157"/>
      <c r="K65" s="157"/>
      <c r="L65" s="125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</row>
    <row r="66" spans="2:12" ht="12">
      <c r="B66" s="117"/>
      <c r="L66" s="117"/>
    </row>
    <row r="67" spans="2:12" ht="12">
      <c r="B67" s="117"/>
      <c r="L67" s="117"/>
    </row>
    <row r="68" spans="2:12" ht="12">
      <c r="B68" s="117"/>
      <c r="L68" s="117"/>
    </row>
    <row r="69" spans="2:12" ht="12">
      <c r="B69" s="117"/>
      <c r="L69" s="117"/>
    </row>
    <row r="70" spans="2:12" ht="12">
      <c r="B70" s="117"/>
      <c r="L70" s="117"/>
    </row>
    <row r="71" spans="2:12" ht="12">
      <c r="B71" s="117"/>
      <c r="L71" s="117"/>
    </row>
    <row r="72" spans="2:12" ht="12">
      <c r="B72" s="117"/>
      <c r="L72" s="117"/>
    </row>
    <row r="73" spans="2:12" ht="12">
      <c r="B73" s="117"/>
      <c r="L73" s="117"/>
    </row>
    <row r="74" spans="2:12" ht="12">
      <c r="B74" s="117"/>
      <c r="L74" s="117"/>
    </row>
    <row r="75" spans="2:12" ht="12">
      <c r="B75" s="117"/>
      <c r="L75" s="117"/>
    </row>
    <row r="76" spans="1:31" s="126" customFormat="1" ht="12.75">
      <c r="A76" s="123"/>
      <c r="B76" s="124"/>
      <c r="C76" s="123"/>
      <c r="D76" s="153" t="s">
        <v>45</v>
      </c>
      <c r="E76" s="154"/>
      <c r="F76" s="155" t="s">
        <v>46</v>
      </c>
      <c r="G76" s="153" t="s">
        <v>45</v>
      </c>
      <c r="H76" s="154"/>
      <c r="I76" s="154"/>
      <c r="J76" s="156" t="s">
        <v>46</v>
      </c>
      <c r="K76" s="154"/>
      <c r="L76" s="125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</row>
    <row r="77" spans="1:31" s="126" customFormat="1" ht="14.45" customHeight="1">
      <c r="A77" s="123"/>
      <c r="B77" s="158"/>
      <c r="C77" s="159"/>
      <c r="D77" s="159"/>
      <c r="E77" s="159"/>
      <c r="F77" s="159"/>
      <c r="G77" s="159"/>
      <c r="H77" s="159"/>
      <c r="I77" s="159"/>
      <c r="J77" s="159"/>
      <c r="K77" s="159"/>
      <c r="L77" s="125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</row>
    <row r="81" spans="1:31" s="126" customFormat="1" ht="6.95" customHeight="1">
      <c r="A81" s="123"/>
      <c r="B81" s="160"/>
      <c r="C81" s="161"/>
      <c r="D81" s="161"/>
      <c r="E81" s="161"/>
      <c r="F81" s="161"/>
      <c r="G81" s="161"/>
      <c r="H81" s="161"/>
      <c r="I81" s="161"/>
      <c r="J81" s="161"/>
      <c r="K81" s="161"/>
      <c r="L81" s="125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</row>
    <row r="82" spans="1:31" s="126" customFormat="1" ht="24.95" customHeight="1">
      <c r="A82" s="123"/>
      <c r="B82" s="124"/>
      <c r="C82" s="118" t="s">
        <v>84</v>
      </c>
      <c r="D82" s="123"/>
      <c r="E82" s="123"/>
      <c r="F82" s="123"/>
      <c r="G82" s="123"/>
      <c r="H82" s="123"/>
      <c r="I82" s="123"/>
      <c r="J82" s="123"/>
      <c r="K82" s="123"/>
      <c r="L82" s="125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</row>
    <row r="83" spans="1:31" s="126" customFormat="1" ht="6.95" customHeight="1">
      <c r="A83" s="123"/>
      <c r="B83" s="124"/>
      <c r="C83" s="123"/>
      <c r="D83" s="123"/>
      <c r="E83" s="123"/>
      <c r="F83" s="123"/>
      <c r="G83" s="123"/>
      <c r="H83" s="123"/>
      <c r="I83" s="123"/>
      <c r="J83" s="123"/>
      <c r="K83" s="123"/>
      <c r="L83" s="125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</row>
    <row r="84" spans="1:31" s="126" customFormat="1" ht="12" customHeight="1">
      <c r="A84" s="123"/>
      <c r="B84" s="124"/>
      <c r="C84" s="120" t="s">
        <v>14</v>
      </c>
      <c r="D84" s="123"/>
      <c r="E84" s="123"/>
      <c r="F84" s="123"/>
      <c r="G84" s="123"/>
      <c r="H84" s="123"/>
      <c r="I84" s="123"/>
      <c r="J84" s="123"/>
      <c r="K84" s="123"/>
      <c r="L84" s="125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</row>
    <row r="85" spans="1:31" s="126" customFormat="1" ht="16.5" customHeight="1">
      <c r="A85" s="123"/>
      <c r="B85" s="124"/>
      <c r="C85" s="123"/>
      <c r="D85" s="123"/>
      <c r="E85" s="121" t="str">
        <f>E7</f>
        <v>Rozšíření kolumbária, starý hřbitov, Benešov</v>
      </c>
      <c r="F85" s="122"/>
      <c r="G85" s="122"/>
      <c r="H85" s="122"/>
      <c r="I85" s="123"/>
      <c r="J85" s="123"/>
      <c r="K85" s="123"/>
      <c r="L85" s="125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</row>
    <row r="86" spans="1:31" s="126" customFormat="1" ht="12" customHeight="1">
      <c r="A86" s="123"/>
      <c r="B86" s="124"/>
      <c r="C86" s="120" t="s">
        <v>82</v>
      </c>
      <c r="D86" s="123"/>
      <c r="E86" s="123"/>
      <c r="F86" s="123"/>
      <c r="G86" s="123"/>
      <c r="H86" s="123"/>
      <c r="I86" s="123"/>
      <c r="J86" s="123"/>
      <c r="K86" s="123"/>
      <c r="L86" s="125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</row>
    <row r="87" spans="1:31" s="126" customFormat="1" ht="16.5" customHeight="1">
      <c r="A87" s="123"/>
      <c r="B87" s="124"/>
      <c r="C87" s="123"/>
      <c r="D87" s="123"/>
      <c r="E87" s="127" t="str">
        <f>E9</f>
        <v>SO 01 - Rozšíření kolumbária</v>
      </c>
      <c r="F87" s="128"/>
      <c r="G87" s="128"/>
      <c r="H87" s="128"/>
      <c r="I87" s="123"/>
      <c r="J87" s="123"/>
      <c r="K87" s="123"/>
      <c r="L87" s="125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</row>
    <row r="88" spans="1:31" s="126" customFormat="1" ht="6.95" customHeight="1">
      <c r="A88" s="123"/>
      <c r="B88" s="124"/>
      <c r="C88" s="123"/>
      <c r="D88" s="123"/>
      <c r="E88" s="123"/>
      <c r="F88" s="123"/>
      <c r="G88" s="123"/>
      <c r="H88" s="123"/>
      <c r="I88" s="123"/>
      <c r="J88" s="123"/>
      <c r="K88" s="123"/>
      <c r="L88" s="125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</row>
    <row r="89" spans="1:31" s="126" customFormat="1" ht="12" customHeight="1">
      <c r="A89" s="123"/>
      <c r="B89" s="124"/>
      <c r="C89" s="120" t="s">
        <v>18</v>
      </c>
      <c r="D89" s="123"/>
      <c r="E89" s="123"/>
      <c r="F89" s="129" t="str">
        <f>F12</f>
        <v xml:space="preserve"> </v>
      </c>
      <c r="G89" s="123"/>
      <c r="H89" s="123"/>
      <c r="I89" s="120" t="s">
        <v>20</v>
      </c>
      <c r="J89" s="130" t="str">
        <f>IF(J12="","",J12)</f>
        <v>19. 4. 2022</v>
      </c>
      <c r="K89" s="123"/>
      <c r="L89" s="125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</row>
    <row r="90" spans="1:31" s="126" customFormat="1" ht="6.95" customHeight="1">
      <c r="A90" s="123"/>
      <c r="B90" s="124"/>
      <c r="C90" s="123"/>
      <c r="D90" s="123"/>
      <c r="E90" s="123"/>
      <c r="F90" s="123"/>
      <c r="G90" s="123"/>
      <c r="H90" s="123"/>
      <c r="I90" s="123"/>
      <c r="J90" s="123"/>
      <c r="K90" s="123"/>
      <c r="L90" s="125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</row>
    <row r="91" spans="1:31" s="126" customFormat="1" ht="15.2" customHeight="1">
      <c r="A91" s="123"/>
      <c r="B91" s="124"/>
      <c r="C91" s="120" t="s">
        <v>22</v>
      </c>
      <c r="D91" s="123"/>
      <c r="E91" s="123"/>
      <c r="F91" s="129" t="str">
        <f>E15</f>
        <v xml:space="preserve"> </v>
      </c>
      <c r="G91" s="123"/>
      <c r="H91" s="123"/>
      <c r="I91" s="120" t="s">
        <v>26</v>
      </c>
      <c r="J91" s="162" t="str">
        <f>E21</f>
        <v xml:space="preserve"> </v>
      </c>
      <c r="K91" s="123"/>
      <c r="L91" s="125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</row>
    <row r="92" spans="1:31" s="126" customFormat="1" ht="15.2" customHeight="1">
      <c r="A92" s="123"/>
      <c r="B92" s="124"/>
      <c r="C92" s="120" t="s">
        <v>25</v>
      </c>
      <c r="D92" s="123"/>
      <c r="E92" s="123"/>
      <c r="F92" s="129" t="str">
        <f>IF(E18="","",E18)</f>
        <v xml:space="preserve"> </v>
      </c>
      <c r="G92" s="123"/>
      <c r="H92" s="123"/>
      <c r="I92" s="120" t="s">
        <v>28</v>
      </c>
      <c r="J92" s="162" t="str">
        <f>E24</f>
        <v xml:space="preserve"> </v>
      </c>
      <c r="K92" s="123"/>
      <c r="L92" s="125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</row>
    <row r="93" spans="1:31" s="126" customFormat="1" ht="10.35" customHeight="1">
      <c r="A93" s="123"/>
      <c r="B93" s="124"/>
      <c r="C93" s="123"/>
      <c r="D93" s="123"/>
      <c r="E93" s="123"/>
      <c r="F93" s="123"/>
      <c r="G93" s="123"/>
      <c r="H93" s="123"/>
      <c r="I93" s="123"/>
      <c r="J93" s="123"/>
      <c r="K93" s="123"/>
      <c r="L93" s="125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</row>
    <row r="94" spans="1:31" s="126" customFormat="1" ht="29.25" customHeight="1">
      <c r="A94" s="123"/>
      <c r="B94" s="124"/>
      <c r="C94" s="163" t="s">
        <v>85</v>
      </c>
      <c r="D94" s="144"/>
      <c r="E94" s="144"/>
      <c r="F94" s="144"/>
      <c r="G94" s="144"/>
      <c r="H94" s="144"/>
      <c r="I94" s="144"/>
      <c r="J94" s="164" t="s">
        <v>86</v>
      </c>
      <c r="K94" s="144"/>
      <c r="L94" s="125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</row>
    <row r="95" spans="1:31" s="126" customFormat="1" ht="10.35" customHeight="1">
      <c r="A95" s="123"/>
      <c r="B95" s="124"/>
      <c r="C95" s="123"/>
      <c r="D95" s="123"/>
      <c r="E95" s="123"/>
      <c r="F95" s="123"/>
      <c r="G95" s="123"/>
      <c r="H95" s="123"/>
      <c r="I95" s="123"/>
      <c r="J95" s="123"/>
      <c r="K95" s="123"/>
      <c r="L95" s="125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</row>
    <row r="96" spans="1:47" s="126" customFormat="1" ht="22.9" customHeight="1">
      <c r="A96" s="123"/>
      <c r="B96" s="124"/>
      <c r="C96" s="165" t="s">
        <v>87</v>
      </c>
      <c r="D96" s="123"/>
      <c r="E96" s="123"/>
      <c r="F96" s="123"/>
      <c r="G96" s="123"/>
      <c r="H96" s="123"/>
      <c r="I96" s="123"/>
      <c r="J96" s="139">
        <f>J129</f>
        <v>0</v>
      </c>
      <c r="K96" s="123"/>
      <c r="L96" s="125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U96" s="114" t="s">
        <v>88</v>
      </c>
    </row>
    <row r="97" spans="2:12" s="166" customFormat="1" ht="24.95" customHeight="1">
      <c r="B97" s="167"/>
      <c r="D97" s="168" t="s">
        <v>89</v>
      </c>
      <c r="E97" s="169"/>
      <c r="F97" s="169"/>
      <c r="G97" s="169"/>
      <c r="H97" s="169"/>
      <c r="I97" s="169"/>
      <c r="J97" s="170">
        <f>J130</f>
        <v>0</v>
      </c>
      <c r="L97" s="167"/>
    </row>
    <row r="98" spans="2:12" s="171" customFormat="1" ht="19.9" customHeight="1">
      <c r="B98" s="172"/>
      <c r="D98" s="173" t="s">
        <v>90</v>
      </c>
      <c r="E98" s="174"/>
      <c r="F98" s="174"/>
      <c r="G98" s="174"/>
      <c r="H98" s="174"/>
      <c r="I98" s="174"/>
      <c r="J98" s="175">
        <f>J131</f>
        <v>0</v>
      </c>
      <c r="L98" s="172"/>
    </row>
    <row r="99" spans="2:12" s="171" customFormat="1" ht="19.9" customHeight="1">
      <c r="B99" s="172"/>
      <c r="D99" s="173" t="s">
        <v>91</v>
      </c>
      <c r="E99" s="174"/>
      <c r="F99" s="174"/>
      <c r="G99" s="174"/>
      <c r="H99" s="174"/>
      <c r="I99" s="174"/>
      <c r="J99" s="175">
        <f>J140</f>
        <v>0</v>
      </c>
      <c r="L99" s="172"/>
    </row>
    <row r="100" spans="2:12" s="171" customFormat="1" ht="19.9" customHeight="1">
      <c r="B100" s="172"/>
      <c r="D100" s="173" t="s">
        <v>92</v>
      </c>
      <c r="E100" s="174"/>
      <c r="F100" s="174"/>
      <c r="G100" s="174"/>
      <c r="H100" s="174"/>
      <c r="I100" s="174"/>
      <c r="J100" s="175">
        <f>J144</f>
        <v>0</v>
      </c>
      <c r="L100" s="172"/>
    </row>
    <row r="101" spans="2:12" s="171" customFormat="1" ht="19.9" customHeight="1">
      <c r="B101" s="172"/>
      <c r="D101" s="173" t="s">
        <v>93</v>
      </c>
      <c r="E101" s="174"/>
      <c r="F101" s="174"/>
      <c r="G101" s="174"/>
      <c r="H101" s="174"/>
      <c r="I101" s="174"/>
      <c r="J101" s="175">
        <f>J152</f>
        <v>0</v>
      </c>
      <c r="L101" s="172"/>
    </row>
    <row r="102" spans="2:12" s="171" customFormat="1" ht="19.9" customHeight="1">
      <c r="B102" s="172"/>
      <c r="D102" s="173" t="s">
        <v>94</v>
      </c>
      <c r="E102" s="174"/>
      <c r="F102" s="174"/>
      <c r="G102" s="174"/>
      <c r="H102" s="174"/>
      <c r="I102" s="174"/>
      <c r="J102" s="175">
        <f>J163</f>
        <v>0</v>
      </c>
      <c r="L102" s="172"/>
    </row>
    <row r="103" spans="2:12" s="171" customFormat="1" ht="19.9" customHeight="1">
      <c r="B103" s="172"/>
      <c r="D103" s="173" t="s">
        <v>95</v>
      </c>
      <c r="E103" s="174"/>
      <c r="F103" s="174"/>
      <c r="G103" s="174"/>
      <c r="H103" s="174"/>
      <c r="I103" s="174"/>
      <c r="J103" s="175">
        <f>J167</f>
        <v>0</v>
      </c>
      <c r="L103" s="172"/>
    </row>
    <row r="104" spans="2:12" s="171" customFormat="1" ht="19.9" customHeight="1">
      <c r="B104" s="172"/>
      <c r="D104" s="173" t="s">
        <v>96</v>
      </c>
      <c r="E104" s="174"/>
      <c r="F104" s="174"/>
      <c r="G104" s="174"/>
      <c r="H104" s="174"/>
      <c r="I104" s="174"/>
      <c r="J104" s="175">
        <f>J169</f>
        <v>0</v>
      </c>
      <c r="L104" s="172"/>
    </row>
    <row r="105" spans="2:12" s="166" customFormat="1" ht="24.95" customHeight="1">
      <c r="B105" s="167"/>
      <c r="D105" s="168" t="s">
        <v>97</v>
      </c>
      <c r="E105" s="169"/>
      <c r="F105" s="169"/>
      <c r="G105" s="169"/>
      <c r="H105" s="169"/>
      <c r="I105" s="169"/>
      <c r="J105" s="170">
        <f>J171</f>
        <v>0</v>
      </c>
      <c r="L105" s="167"/>
    </row>
    <row r="106" spans="2:12" s="171" customFormat="1" ht="19.9" customHeight="1">
      <c r="B106" s="172"/>
      <c r="D106" s="173" t="s">
        <v>98</v>
      </c>
      <c r="E106" s="174"/>
      <c r="F106" s="174"/>
      <c r="G106" s="174"/>
      <c r="H106" s="174"/>
      <c r="I106" s="174"/>
      <c r="J106" s="175">
        <f>J172</f>
        <v>0</v>
      </c>
      <c r="L106" s="172"/>
    </row>
    <row r="107" spans="2:12" s="171" customFormat="1" ht="19.9" customHeight="1">
      <c r="B107" s="172"/>
      <c r="D107" s="173" t="s">
        <v>99</v>
      </c>
      <c r="E107" s="174"/>
      <c r="F107" s="174"/>
      <c r="G107" s="174"/>
      <c r="H107" s="174"/>
      <c r="I107" s="174"/>
      <c r="J107" s="175">
        <f>J178</f>
        <v>0</v>
      </c>
      <c r="L107" s="172"/>
    </row>
    <row r="108" spans="2:12" s="171" customFormat="1" ht="19.9" customHeight="1">
      <c r="B108" s="172"/>
      <c r="D108" s="173" t="s">
        <v>100</v>
      </c>
      <c r="E108" s="174"/>
      <c r="F108" s="174"/>
      <c r="G108" s="174"/>
      <c r="H108" s="174"/>
      <c r="I108" s="174"/>
      <c r="J108" s="175">
        <f>J185</f>
        <v>0</v>
      </c>
      <c r="L108" s="172"/>
    </row>
    <row r="109" spans="2:12" s="166" customFormat="1" ht="24.95" customHeight="1">
      <c r="B109" s="167"/>
      <c r="D109" s="168" t="s">
        <v>101</v>
      </c>
      <c r="E109" s="169"/>
      <c r="F109" s="169"/>
      <c r="G109" s="169"/>
      <c r="H109" s="169"/>
      <c r="I109" s="169"/>
      <c r="J109" s="170">
        <f>J188</f>
        <v>0</v>
      </c>
      <c r="L109" s="167"/>
    </row>
    <row r="110" spans="1:31" s="126" customFormat="1" ht="21.75" customHeight="1">
      <c r="A110" s="123"/>
      <c r="B110" s="124"/>
      <c r="C110" s="123"/>
      <c r="D110" s="123"/>
      <c r="E110" s="123"/>
      <c r="F110" s="123"/>
      <c r="G110" s="123"/>
      <c r="H110" s="123"/>
      <c r="I110" s="123"/>
      <c r="J110" s="123"/>
      <c r="K110" s="123"/>
      <c r="L110" s="125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</row>
    <row r="111" spans="1:31" s="126" customFormat="1" ht="6.95" customHeight="1">
      <c r="A111" s="123"/>
      <c r="B111" s="158"/>
      <c r="C111" s="159"/>
      <c r="D111" s="159"/>
      <c r="E111" s="159"/>
      <c r="F111" s="159"/>
      <c r="G111" s="159"/>
      <c r="H111" s="159"/>
      <c r="I111" s="159"/>
      <c r="J111" s="159"/>
      <c r="K111" s="159"/>
      <c r="L111" s="125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</row>
    <row r="115" spans="1:31" s="126" customFormat="1" ht="6.95" customHeight="1">
      <c r="A115" s="123"/>
      <c r="B115" s="160"/>
      <c r="C115" s="161"/>
      <c r="D115" s="161"/>
      <c r="E115" s="161"/>
      <c r="F115" s="161"/>
      <c r="G115" s="161"/>
      <c r="H115" s="161"/>
      <c r="I115" s="161"/>
      <c r="J115" s="161"/>
      <c r="K115" s="161"/>
      <c r="L115" s="125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</row>
    <row r="116" spans="1:31" s="126" customFormat="1" ht="24.95" customHeight="1">
      <c r="A116" s="123"/>
      <c r="B116" s="124"/>
      <c r="C116" s="118" t="s">
        <v>102</v>
      </c>
      <c r="D116" s="123"/>
      <c r="E116" s="123"/>
      <c r="F116" s="123"/>
      <c r="G116" s="123"/>
      <c r="H116" s="123"/>
      <c r="I116" s="123"/>
      <c r="J116" s="123"/>
      <c r="K116" s="123"/>
      <c r="L116" s="125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</row>
    <row r="117" spans="1:31" s="126" customFormat="1" ht="6.95" customHeight="1">
      <c r="A117" s="123"/>
      <c r="B117" s="124"/>
      <c r="C117" s="123"/>
      <c r="D117" s="123"/>
      <c r="E117" s="123"/>
      <c r="F117" s="123"/>
      <c r="G117" s="123"/>
      <c r="H117" s="123"/>
      <c r="I117" s="123"/>
      <c r="J117" s="123"/>
      <c r="K117" s="123"/>
      <c r="L117" s="125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31" s="126" customFormat="1" ht="12" customHeight="1">
      <c r="A118" s="123"/>
      <c r="B118" s="124"/>
      <c r="C118" s="120" t="s">
        <v>14</v>
      </c>
      <c r="D118" s="123"/>
      <c r="E118" s="123"/>
      <c r="F118" s="123"/>
      <c r="G118" s="123"/>
      <c r="H118" s="123"/>
      <c r="I118" s="123"/>
      <c r="J118" s="123"/>
      <c r="K118" s="123"/>
      <c r="L118" s="125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31" s="126" customFormat="1" ht="16.5" customHeight="1">
      <c r="A119" s="123"/>
      <c r="B119" s="124"/>
      <c r="C119" s="123"/>
      <c r="D119" s="123"/>
      <c r="E119" s="121" t="str">
        <f>E7</f>
        <v>Rozšíření kolumbária, starý hřbitov, Benešov</v>
      </c>
      <c r="F119" s="122"/>
      <c r="G119" s="122"/>
      <c r="H119" s="122"/>
      <c r="I119" s="123"/>
      <c r="J119" s="123"/>
      <c r="K119" s="123"/>
      <c r="L119" s="125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31" s="126" customFormat="1" ht="12" customHeight="1">
      <c r="A120" s="123"/>
      <c r="B120" s="124"/>
      <c r="C120" s="120" t="s">
        <v>82</v>
      </c>
      <c r="D120" s="123"/>
      <c r="E120" s="123"/>
      <c r="F120" s="123"/>
      <c r="G120" s="123"/>
      <c r="H120" s="123"/>
      <c r="I120" s="123"/>
      <c r="J120" s="123"/>
      <c r="K120" s="123"/>
      <c r="L120" s="125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31" s="126" customFormat="1" ht="16.5" customHeight="1">
      <c r="A121" s="123"/>
      <c r="B121" s="124"/>
      <c r="C121" s="123"/>
      <c r="D121" s="123"/>
      <c r="E121" s="127" t="str">
        <f>E9</f>
        <v>SO 01 - Rozšíření kolumbária</v>
      </c>
      <c r="F121" s="128"/>
      <c r="G121" s="128"/>
      <c r="H121" s="128"/>
      <c r="I121" s="123"/>
      <c r="J121" s="123"/>
      <c r="K121" s="123"/>
      <c r="L121" s="125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31" s="126" customFormat="1" ht="6.95" customHeight="1">
      <c r="A122" s="123"/>
      <c r="B122" s="124"/>
      <c r="C122" s="123"/>
      <c r="D122" s="123"/>
      <c r="E122" s="123"/>
      <c r="F122" s="123"/>
      <c r="G122" s="123"/>
      <c r="H122" s="123"/>
      <c r="I122" s="123"/>
      <c r="J122" s="123"/>
      <c r="K122" s="123"/>
      <c r="L122" s="125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31" s="126" customFormat="1" ht="12" customHeight="1">
      <c r="A123" s="123"/>
      <c r="B123" s="124"/>
      <c r="C123" s="120" t="s">
        <v>18</v>
      </c>
      <c r="D123" s="123"/>
      <c r="E123" s="123"/>
      <c r="F123" s="129" t="str">
        <f>F12</f>
        <v xml:space="preserve"> </v>
      </c>
      <c r="G123" s="123"/>
      <c r="H123" s="123"/>
      <c r="I123" s="120" t="s">
        <v>20</v>
      </c>
      <c r="J123" s="130" t="str">
        <f>IF(J12="","",J12)</f>
        <v>19. 4. 2022</v>
      </c>
      <c r="K123" s="123"/>
      <c r="L123" s="125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</row>
    <row r="124" spans="1:31" s="126" customFormat="1" ht="6.95" customHeight="1">
      <c r="A124" s="123"/>
      <c r="B124" s="124"/>
      <c r="C124" s="123"/>
      <c r="D124" s="123"/>
      <c r="E124" s="123"/>
      <c r="F124" s="123"/>
      <c r="G124" s="123"/>
      <c r="H124" s="123"/>
      <c r="I124" s="123"/>
      <c r="J124" s="123"/>
      <c r="K124" s="123"/>
      <c r="L124" s="125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</row>
    <row r="125" spans="1:31" s="126" customFormat="1" ht="15.2" customHeight="1">
      <c r="A125" s="123"/>
      <c r="B125" s="124"/>
      <c r="C125" s="120" t="s">
        <v>22</v>
      </c>
      <c r="D125" s="123"/>
      <c r="E125" s="123"/>
      <c r="F125" s="129" t="str">
        <f>E15</f>
        <v xml:space="preserve"> </v>
      </c>
      <c r="G125" s="123"/>
      <c r="H125" s="123"/>
      <c r="I125" s="120" t="s">
        <v>26</v>
      </c>
      <c r="J125" s="162" t="str">
        <f>E21</f>
        <v xml:space="preserve"> </v>
      </c>
      <c r="K125" s="123"/>
      <c r="L125" s="125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31" s="126" customFormat="1" ht="15.2" customHeight="1">
      <c r="A126" s="123"/>
      <c r="B126" s="124"/>
      <c r="C126" s="120" t="s">
        <v>25</v>
      </c>
      <c r="D126" s="123"/>
      <c r="E126" s="123"/>
      <c r="F126" s="129" t="str">
        <f>IF(E18="","",E18)</f>
        <v xml:space="preserve"> </v>
      </c>
      <c r="G126" s="123"/>
      <c r="H126" s="123"/>
      <c r="I126" s="120" t="s">
        <v>28</v>
      </c>
      <c r="J126" s="162" t="str">
        <f>E24</f>
        <v xml:space="preserve"> </v>
      </c>
      <c r="K126" s="123"/>
      <c r="L126" s="125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31" s="126" customFormat="1" ht="10.35" customHeight="1">
      <c r="A127" s="123"/>
      <c r="B127" s="124"/>
      <c r="C127" s="123"/>
      <c r="D127" s="123"/>
      <c r="E127" s="123"/>
      <c r="F127" s="123"/>
      <c r="G127" s="123"/>
      <c r="H127" s="123"/>
      <c r="I127" s="123"/>
      <c r="J127" s="123"/>
      <c r="K127" s="123"/>
      <c r="L127" s="125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31" s="186" customFormat="1" ht="29.25" customHeight="1">
      <c r="A128" s="176"/>
      <c r="B128" s="177"/>
      <c r="C128" s="178" t="s">
        <v>103</v>
      </c>
      <c r="D128" s="179" t="s">
        <v>55</v>
      </c>
      <c r="E128" s="179" t="s">
        <v>51</v>
      </c>
      <c r="F128" s="179" t="s">
        <v>52</v>
      </c>
      <c r="G128" s="179" t="s">
        <v>104</v>
      </c>
      <c r="H128" s="179" t="s">
        <v>105</v>
      </c>
      <c r="I128" s="179" t="s">
        <v>106</v>
      </c>
      <c r="J128" s="180" t="s">
        <v>86</v>
      </c>
      <c r="K128" s="181" t="s">
        <v>107</v>
      </c>
      <c r="L128" s="182"/>
      <c r="M128" s="183" t="s">
        <v>1</v>
      </c>
      <c r="N128" s="184" t="s">
        <v>34</v>
      </c>
      <c r="O128" s="184" t="s">
        <v>108</v>
      </c>
      <c r="P128" s="184" t="s">
        <v>109</v>
      </c>
      <c r="Q128" s="184" t="s">
        <v>110</v>
      </c>
      <c r="R128" s="184" t="s">
        <v>111</v>
      </c>
      <c r="S128" s="184" t="s">
        <v>112</v>
      </c>
      <c r="T128" s="185" t="s">
        <v>113</v>
      </c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</row>
    <row r="129" spans="1:63" s="126" customFormat="1" ht="22.9" customHeight="1">
      <c r="A129" s="123"/>
      <c r="B129" s="124"/>
      <c r="C129" s="187" t="s">
        <v>114</v>
      </c>
      <c r="D129" s="123"/>
      <c r="E129" s="123"/>
      <c r="F129" s="123"/>
      <c r="G129" s="123"/>
      <c r="H129" s="123"/>
      <c r="I129" s="123"/>
      <c r="J129" s="188">
        <f>BK129</f>
        <v>0</v>
      </c>
      <c r="K129" s="123"/>
      <c r="L129" s="124"/>
      <c r="M129" s="189"/>
      <c r="N129" s="190"/>
      <c r="O129" s="137"/>
      <c r="P129" s="191">
        <f>P130+P171+P188</f>
        <v>372.416952</v>
      </c>
      <c r="Q129" s="137"/>
      <c r="R129" s="191">
        <f>R130+R171+R188</f>
        <v>39.6020877</v>
      </c>
      <c r="S129" s="137"/>
      <c r="T129" s="192">
        <f>T130+T171+T188</f>
        <v>14.078999999999999</v>
      </c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T129" s="114" t="s">
        <v>69</v>
      </c>
      <c r="AU129" s="114" t="s">
        <v>88</v>
      </c>
      <c r="BK129" s="193">
        <f>BK130+BK171+BK188</f>
        <v>0</v>
      </c>
    </row>
    <row r="130" spans="2:63" s="194" customFormat="1" ht="25.9" customHeight="1">
      <c r="B130" s="195"/>
      <c r="D130" s="196" t="s">
        <v>69</v>
      </c>
      <c r="E130" s="197" t="s">
        <v>115</v>
      </c>
      <c r="F130" s="197" t="s">
        <v>116</v>
      </c>
      <c r="J130" s="198">
        <f>BK130</f>
        <v>0</v>
      </c>
      <c r="L130" s="195"/>
      <c r="M130" s="199"/>
      <c r="N130" s="200"/>
      <c r="O130" s="200"/>
      <c r="P130" s="201">
        <f>P131+P140+P144+P152+P163+P167+P169</f>
        <v>312.948495</v>
      </c>
      <c r="Q130" s="200"/>
      <c r="R130" s="201">
        <f>R131+R140+R144+R152+R163+R167+R169</f>
        <v>39.29023805</v>
      </c>
      <c r="S130" s="200"/>
      <c r="T130" s="202">
        <f>T131+T140+T144+T152+T163+T167+T169</f>
        <v>14.078999999999999</v>
      </c>
      <c r="AR130" s="196" t="s">
        <v>78</v>
      </c>
      <c r="AT130" s="203" t="s">
        <v>69</v>
      </c>
      <c r="AU130" s="203" t="s">
        <v>70</v>
      </c>
      <c r="AY130" s="196" t="s">
        <v>117</v>
      </c>
      <c r="BK130" s="204">
        <f>BK131+BK140+BK144+BK152+BK163+BK167+BK169</f>
        <v>0</v>
      </c>
    </row>
    <row r="131" spans="2:63" s="194" customFormat="1" ht="22.9" customHeight="1">
      <c r="B131" s="195"/>
      <c r="D131" s="196" t="s">
        <v>69</v>
      </c>
      <c r="E131" s="205" t="s">
        <v>78</v>
      </c>
      <c r="F131" s="205" t="s">
        <v>118</v>
      </c>
      <c r="J131" s="206">
        <f>BK131</f>
        <v>0</v>
      </c>
      <c r="L131" s="195"/>
      <c r="M131" s="199"/>
      <c r="N131" s="200"/>
      <c r="O131" s="200"/>
      <c r="P131" s="201">
        <f>SUM(P132:P139)</f>
        <v>66.835844</v>
      </c>
      <c r="Q131" s="200"/>
      <c r="R131" s="201">
        <f>SUM(R132:R139)</f>
        <v>0</v>
      </c>
      <c r="S131" s="200"/>
      <c r="T131" s="202">
        <f>SUM(T132:T139)</f>
        <v>0</v>
      </c>
      <c r="AR131" s="196" t="s">
        <v>78</v>
      </c>
      <c r="AT131" s="203" t="s">
        <v>69</v>
      </c>
      <c r="AU131" s="203" t="s">
        <v>78</v>
      </c>
      <c r="AY131" s="196" t="s">
        <v>117</v>
      </c>
      <c r="BK131" s="204">
        <f>SUM(BK132:BK139)</f>
        <v>0</v>
      </c>
    </row>
    <row r="132" spans="1:65" s="126" customFormat="1" ht="37.9" customHeight="1">
      <c r="A132" s="123"/>
      <c r="B132" s="124"/>
      <c r="C132" s="207" t="s">
        <v>78</v>
      </c>
      <c r="D132" s="207" t="s">
        <v>119</v>
      </c>
      <c r="E132" s="208" t="s">
        <v>120</v>
      </c>
      <c r="F132" s="209" t="s">
        <v>121</v>
      </c>
      <c r="G132" s="210" t="s">
        <v>122</v>
      </c>
      <c r="H132" s="211">
        <v>5.932</v>
      </c>
      <c r="I132" s="109"/>
      <c r="J132" s="212">
        <f aca="true" t="shared" si="0" ref="J132:J139">ROUND(I132*H132,2)</f>
        <v>0</v>
      </c>
      <c r="K132" s="213"/>
      <c r="L132" s="124"/>
      <c r="M132" s="214" t="s">
        <v>1</v>
      </c>
      <c r="N132" s="215" t="s">
        <v>35</v>
      </c>
      <c r="O132" s="216">
        <v>5.063</v>
      </c>
      <c r="P132" s="216">
        <f aca="true" t="shared" si="1" ref="P132:P139">O132*H132</f>
        <v>30.033716000000002</v>
      </c>
      <c r="Q132" s="216">
        <v>0</v>
      </c>
      <c r="R132" s="216">
        <f aca="true" t="shared" si="2" ref="R132:R139">Q132*H132</f>
        <v>0</v>
      </c>
      <c r="S132" s="216">
        <v>0</v>
      </c>
      <c r="T132" s="217">
        <f aca="true" t="shared" si="3" ref="T132:T139">S132*H132</f>
        <v>0</v>
      </c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R132" s="218" t="s">
        <v>123</v>
      </c>
      <c r="AT132" s="218" t="s">
        <v>119</v>
      </c>
      <c r="AU132" s="218" t="s">
        <v>80</v>
      </c>
      <c r="AY132" s="114" t="s">
        <v>117</v>
      </c>
      <c r="BE132" s="219">
        <f aca="true" t="shared" si="4" ref="BE132:BE139">IF(N132="základní",J132,0)</f>
        <v>0</v>
      </c>
      <c r="BF132" s="219">
        <f aca="true" t="shared" si="5" ref="BF132:BF139">IF(N132="snížená",J132,0)</f>
        <v>0</v>
      </c>
      <c r="BG132" s="219">
        <f aca="true" t="shared" si="6" ref="BG132:BG139">IF(N132="zákl. přenesená",J132,0)</f>
        <v>0</v>
      </c>
      <c r="BH132" s="219">
        <f aca="true" t="shared" si="7" ref="BH132:BH139">IF(N132="sníž. přenesená",J132,0)</f>
        <v>0</v>
      </c>
      <c r="BI132" s="219">
        <f aca="true" t="shared" si="8" ref="BI132:BI139">IF(N132="nulová",J132,0)</f>
        <v>0</v>
      </c>
      <c r="BJ132" s="114" t="s">
        <v>78</v>
      </c>
      <c r="BK132" s="219">
        <f aca="true" t="shared" si="9" ref="BK132:BK139">ROUND(I132*H132,2)</f>
        <v>0</v>
      </c>
      <c r="BL132" s="114" t="s">
        <v>123</v>
      </c>
      <c r="BM132" s="218" t="s">
        <v>124</v>
      </c>
    </row>
    <row r="133" spans="1:65" s="126" customFormat="1" ht="37.9" customHeight="1">
      <c r="A133" s="123"/>
      <c r="B133" s="124"/>
      <c r="C133" s="207" t="s">
        <v>80</v>
      </c>
      <c r="D133" s="207" t="s">
        <v>119</v>
      </c>
      <c r="E133" s="208" t="s">
        <v>125</v>
      </c>
      <c r="F133" s="209" t="s">
        <v>126</v>
      </c>
      <c r="G133" s="210" t="s">
        <v>122</v>
      </c>
      <c r="H133" s="211">
        <v>5.932</v>
      </c>
      <c r="I133" s="109"/>
      <c r="J133" s="212">
        <f t="shared" si="0"/>
        <v>0</v>
      </c>
      <c r="K133" s="213"/>
      <c r="L133" s="124"/>
      <c r="M133" s="214" t="s">
        <v>1</v>
      </c>
      <c r="N133" s="215" t="s">
        <v>35</v>
      </c>
      <c r="O133" s="216">
        <v>0.488</v>
      </c>
      <c r="P133" s="216">
        <f t="shared" si="1"/>
        <v>2.894816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R133" s="218" t="s">
        <v>123</v>
      </c>
      <c r="AT133" s="218" t="s">
        <v>119</v>
      </c>
      <c r="AU133" s="218" t="s">
        <v>80</v>
      </c>
      <c r="AY133" s="114" t="s">
        <v>117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14" t="s">
        <v>78</v>
      </c>
      <c r="BK133" s="219">
        <f t="shared" si="9"/>
        <v>0</v>
      </c>
      <c r="BL133" s="114" t="s">
        <v>123</v>
      </c>
      <c r="BM133" s="218" t="s">
        <v>127</v>
      </c>
    </row>
    <row r="134" spans="1:65" s="126" customFormat="1" ht="44.25" customHeight="1">
      <c r="A134" s="123"/>
      <c r="B134" s="124"/>
      <c r="C134" s="207" t="s">
        <v>128</v>
      </c>
      <c r="D134" s="207" t="s">
        <v>119</v>
      </c>
      <c r="E134" s="208" t="s">
        <v>129</v>
      </c>
      <c r="F134" s="209" t="s">
        <v>130</v>
      </c>
      <c r="G134" s="210" t="s">
        <v>122</v>
      </c>
      <c r="H134" s="211">
        <v>53.388</v>
      </c>
      <c r="I134" s="109"/>
      <c r="J134" s="212">
        <f t="shared" si="0"/>
        <v>0</v>
      </c>
      <c r="K134" s="213"/>
      <c r="L134" s="124"/>
      <c r="M134" s="214" t="s">
        <v>1</v>
      </c>
      <c r="N134" s="215" t="s">
        <v>35</v>
      </c>
      <c r="O134" s="216">
        <v>0.45</v>
      </c>
      <c r="P134" s="216">
        <f t="shared" si="1"/>
        <v>24.0246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R134" s="218" t="s">
        <v>123</v>
      </c>
      <c r="AT134" s="218" t="s">
        <v>119</v>
      </c>
      <c r="AU134" s="218" t="s">
        <v>80</v>
      </c>
      <c r="AY134" s="114" t="s">
        <v>117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14" t="s">
        <v>78</v>
      </c>
      <c r="BK134" s="219">
        <f t="shared" si="9"/>
        <v>0</v>
      </c>
      <c r="BL134" s="114" t="s">
        <v>123</v>
      </c>
      <c r="BM134" s="218" t="s">
        <v>131</v>
      </c>
    </row>
    <row r="135" spans="1:65" s="126" customFormat="1" ht="24.2" customHeight="1">
      <c r="A135" s="123"/>
      <c r="B135" s="124"/>
      <c r="C135" s="207" t="s">
        <v>123</v>
      </c>
      <c r="D135" s="207" t="s">
        <v>119</v>
      </c>
      <c r="E135" s="208" t="s">
        <v>132</v>
      </c>
      <c r="F135" s="209" t="s">
        <v>133</v>
      </c>
      <c r="G135" s="210" t="s">
        <v>122</v>
      </c>
      <c r="H135" s="211">
        <v>5.932</v>
      </c>
      <c r="I135" s="109"/>
      <c r="J135" s="212">
        <f t="shared" si="0"/>
        <v>0</v>
      </c>
      <c r="K135" s="213"/>
      <c r="L135" s="124"/>
      <c r="M135" s="214" t="s">
        <v>1</v>
      </c>
      <c r="N135" s="215" t="s">
        <v>35</v>
      </c>
      <c r="O135" s="216">
        <v>1.468</v>
      </c>
      <c r="P135" s="216">
        <f t="shared" si="1"/>
        <v>8.708176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R135" s="218" t="s">
        <v>123</v>
      </c>
      <c r="AT135" s="218" t="s">
        <v>119</v>
      </c>
      <c r="AU135" s="218" t="s">
        <v>80</v>
      </c>
      <c r="AY135" s="114" t="s">
        <v>117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14" t="s">
        <v>78</v>
      </c>
      <c r="BK135" s="219">
        <f t="shared" si="9"/>
        <v>0</v>
      </c>
      <c r="BL135" s="114" t="s">
        <v>123</v>
      </c>
      <c r="BM135" s="218" t="s">
        <v>134</v>
      </c>
    </row>
    <row r="136" spans="1:65" s="126" customFormat="1" ht="37.9" customHeight="1">
      <c r="A136" s="123"/>
      <c r="B136" s="124"/>
      <c r="C136" s="207" t="s">
        <v>135</v>
      </c>
      <c r="D136" s="207" t="s">
        <v>119</v>
      </c>
      <c r="E136" s="208" t="s">
        <v>136</v>
      </c>
      <c r="F136" s="209" t="s">
        <v>137</v>
      </c>
      <c r="G136" s="210" t="s">
        <v>122</v>
      </c>
      <c r="H136" s="211">
        <v>5.932</v>
      </c>
      <c r="I136" s="109"/>
      <c r="J136" s="212">
        <f t="shared" si="0"/>
        <v>0</v>
      </c>
      <c r="K136" s="213"/>
      <c r="L136" s="124"/>
      <c r="M136" s="214" t="s">
        <v>1</v>
      </c>
      <c r="N136" s="215" t="s">
        <v>35</v>
      </c>
      <c r="O136" s="216">
        <v>0.099</v>
      </c>
      <c r="P136" s="216">
        <f t="shared" si="1"/>
        <v>0.587268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R136" s="218" t="s">
        <v>123</v>
      </c>
      <c r="AT136" s="218" t="s">
        <v>119</v>
      </c>
      <c r="AU136" s="218" t="s">
        <v>80</v>
      </c>
      <c r="AY136" s="114" t="s">
        <v>117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14" t="s">
        <v>78</v>
      </c>
      <c r="BK136" s="219">
        <f t="shared" si="9"/>
        <v>0</v>
      </c>
      <c r="BL136" s="114" t="s">
        <v>123</v>
      </c>
      <c r="BM136" s="218" t="s">
        <v>138</v>
      </c>
    </row>
    <row r="137" spans="1:65" s="126" customFormat="1" ht="37.9" customHeight="1">
      <c r="A137" s="123"/>
      <c r="B137" s="124"/>
      <c r="C137" s="207" t="s">
        <v>139</v>
      </c>
      <c r="D137" s="207" t="s">
        <v>119</v>
      </c>
      <c r="E137" s="208" t="s">
        <v>140</v>
      </c>
      <c r="F137" s="209" t="s">
        <v>141</v>
      </c>
      <c r="G137" s="210" t="s">
        <v>122</v>
      </c>
      <c r="H137" s="211">
        <v>88.98</v>
      </c>
      <c r="I137" s="109"/>
      <c r="J137" s="212">
        <f t="shared" si="0"/>
        <v>0</v>
      </c>
      <c r="K137" s="213"/>
      <c r="L137" s="124"/>
      <c r="M137" s="214" t="s">
        <v>1</v>
      </c>
      <c r="N137" s="215" t="s">
        <v>35</v>
      </c>
      <c r="O137" s="216">
        <v>0.006</v>
      </c>
      <c r="P137" s="216">
        <f t="shared" si="1"/>
        <v>0.53388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R137" s="218" t="s">
        <v>123</v>
      </c>
      <c r="AT137" s="218" t="s">
        <v>119</v>
      </c>
      <c r="AU137" s="218" t="s">
        <v>80</v>
      </c>
      <c r="AY137" s="114" t="s">
        <v>117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14" t="s">
        <v>78</v>
      </c>
      <c r="BK137" s="219">
        <f t="shared" si="9"/>
        <v>0</v>
      </c>
      <c r="BL137" s="114" t="s">
        <v>123</v>
      </c>
      <c r="BM137" s="218" t="s">
        <v>142</v>
      </c>
    </row>
    <row r="138" spans="1:65" s="126" customFormat="1" ht="16.5" customHeight="1">
      <c r="A138" s="123"/>
      <c r="B138" s="124"/>
      <c r="C138" s="207" t="s">
        <v>143</v>
      </c>
      <c r="D138" s="207" t="s">
        <v>119</v>
      </c>
      <c r="E138" s="208" t="s">
        <v>144</v>
      </c>
      <c r="F138" s="209" t="s">
        <v>145</v>
      </c>
      <c r="G138" s="210" t="s">
        <v>122</v>
      </c>
      <c r="H138" s="211">
        <v>5.932</v>
      </c>
      <c r="I138" s="109"/>
      <c r="J138" s="212">
        <f t="shared" si="0"/>
        <v>0</v>
      </c>
      <c r="K138" s="213"/>
      <c r="L138" s="124"/>
      <c r="M138" s="214" t="s">
        <v>1</v>
      </c>
      <c r="N138" s="215" t="s">
        <v>35</v>
      </c>
      <c r="O138" s="216">
        <v>0.009</v>
      </c>
      <c r="P138" s="216">
        <f t="shared" si="1"/>
        <v>0.053388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R138" s="218" t="s">
        <v>123</v>
      </c>
      <c r="AT138" s="218" t="s">
        <v>119</v>
      </c>
      <c r="AU138" s="218" t="s">
        <v>80</v>
      </c>
      <c r="AY138" s="114" t="s">
        <v>117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14" t="s">
        <v>78</v>
      </c>
      <c r="BK138" s="219">
        <f t="shared" si="9"/>
        <v>0</v>
      </c>
      <c r="BL138" s="114" t="s">
        <v>123</v>
      </c>
      <c r="BM138" s="218" t="s">
        <v>146</v>
      </c>
    </row>
    <row r="139" spans="1:65" s="126" customFormat="1" ht="24.2" customHeight="1">
      <c r="A139" s="123"/>
      <c r="B139" s="124"/>
      <c r="C139" s="207" t="s">
        <v>147</v>
      </c>
      <c r="D139" s="207" t="s">
        <v>119</v>
      </c>
      <c r="E139" s="208" t="s">
        <v>148</v>
      </c>
      <c r="F139" s="209" t="s">
        <v>149</v>
      </c>
      <c r="G139" s="210" t="s">
        <v>150</v>
      </c>
      <c r="H139" s="211">
        <v>13.05</v>
      </c>
      <c r="I139" s="109"/>
      <c r="J139" s="212">
        <f t="shared" si="0"/>
        <v>0</v>
      </c>
      <c r="K139" s="213"/>
      <c r="L139" s="124"/>
      <c r="M139" s="214" t="s">
        <v>1</v>
      </c>
      <c r="N139" s="215" t="s">
        <v>35</v>
      </c>
      <c r="O139" s="216">
        <v>0</v>
      </c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R139" s="218" t="s">
        <v>123</v>
      </c>
      <c r="AT139" s="218" t="s">
        <v>119</v>
      </c>
      <c r="AU139" s="218" t="s">
        <v>80</v>
      </c>
      <c r="AY139" s="114" t="s">
        <v>117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14" t="s">
        <v>78</v>
      </c>
      <c r="BK139" s="219">
        <f t="shared" si="9"/>
        <v>0</v>
      </c>
      <c r="BL139" s="114" t="s">
        <v>123</v>
      </c>
      <c r="BM139" s="218" t="s">
        <v>151</v>
      </c>
    </row>
    <row r="140" spans="2:63" s="194" customFormat="1" ht="22.9" customHeight="1">
      <c r="B140" s="195"/>
      <c r="D140" s="196" t="s">
        <v>69</v>
      </c>
      <c r="E140" s="205" t="s">
        <v>80</v>
      </c>
      <c r="F140" s="205" t="s">
        <v>152</v>
      </c>
      <c r="I140" s="234"/>
      <c r="J140" s="206">
        <f>BK140</f>
        <v>0</v>
      </c>
      <c r="L140" s="195"/>
      <c r="M140" s="199"/>
      <c r="N140" s="200"/>
      <c r="O140" s="200"/>
      <c r="P140" s="201">
        <f>SUM(P141:P143)</f>
        <v>13.531464</v>
      </c>
      <c r="Q140" s="200"/>
      <c r="R140" s="201">
        <f>SUM(R141:R143)</f>
        <v>28.402515419999997</v>
      </c>
      <c r="S140" s="200"/>
      <c r="T140" s="202">
        <f>SUM(T141:T143)</f>
        <v>0</v>
      </c>
      <c r="AR140" s="196" t="s">
        <v>78</v>
      </c>
      <c r="AT140" s="203" t="s">
        <v>69</v>
      </c>
      <c r="AU140" s="203" t="s">
        <v>78</v>
      </c>
      <c r="AY140" s="196" t="s">
        <v>117</v>
      </c>
      <c r="BK140" s="204">
        <f>SUM(BK141:BK143)</f>
        <v>0</v>
      </c>
    </row>
    <row r="141" spans="1:65" s="126" customFormat="1" ht="16.5" customHeight="1">
      <c r="A141" s="123"/>
      <c r="B141" s="124"/>
      <c r="C141" s="207" t="s">
        <v>153</v>
      </c>
      <c r="D141" s="207" t="s">
        <v>119</v>
      </c>
      <c r="E141" s="208" t="s">
        <v>154</v>
      </c>
      <c r="F141" s="209" t="s">
        <v>155</v>
      </c>
      <c r="G141" s="210" t="s">
        <v>122</v>
      </c>
      <c r="H141" s="211">
        <v>12.321</v>
      </c>
      <c r="I141" s="109"/>
      <c r="J141" s="212">
        <f>ROUND(I141*H141,2)</f>
        <v>0</v>
      </c>
      <c r="K141" s="213"/>
      <c r="L141" s="124"/>
      <c r="M141" s="214" t="s">
        <v>1</v>
      </c>
      <c r="N141" s="215" t="s">
        <v>35</v>
      </c>
      <c r="O141" s="216">
        <v>0.584</v>
      </c>
      <c r="P141" s="216">
        <f>O141*H141</f>
        <v>7.195463999999999</v>
      </c>
      <c r="Q141" s="216">
        <v>2.30102</v>
      </c>
      <c r="R141" s="216">
        <f>Q141*H141</f>
        <v>28.350867419999997</v>
      </c>
      <c r="S141" s="216">
        <v>0</v>
      </c>
      <c r="T141" s="217">
        <f>S141*H141</f>
        <v>0</v>
      </c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R141" s="218" t="s">
        <v>123</v>
      </c>
      <c r="AT141" s="218" t="s">
        <v>119</v>
      </c>
      <c r="AU141" s="218" t="s">
        <v>80</v>
      </c>
      <c r="AY141" s="114" t="s">
        <v>117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14" t="s">
        <v>78</v>
      </c>
      <c r="BK141" s="219">
        <f>ROUND(I141*H141,2)</f>
        <v>0</v>
      </c>
      <c r="BL141" s="114" t="s">
        <v>123</v>
      </c>
      <c r="BM141" s="218" t="s">
        <v>156</v>
      </c>
    </row>
    <row r="142" spans="1:65" s="126" customFormat="1" ht="16.5" customHeight="1">
      <c r="A142" s="123"/>
      <c r="B142" s="124"/>
      <c r="C142" s="207" t="s">
        <v>157</v>
      </c>
      <c r="D142" s="207" t="s">
        <v>119</v>
      </c>
      <c r="E142" s="208" t="s">
        <v>158</v>
      </c>
      <c r="F142" s="209" t="s">
        <v>159</v>
      </c>
      <c r="G142" s="210" t="s">
        <v>160</v>
      </c>
      <c r="H142" s="211">
        <v>19.2</v>
      </c>
      <c r="I142" s="109"/>
      <c r="J142" s="212">
        <f>ROUND(I142*H142,2)</f>
        <v>0</v>
      </c>
      <c r="K142" s="213"/>
      <c r="L142" s="124"/>
      <c r="M142" s="214" t="s">
        <v>1</v>
      </c>
      <c r="N142" s="215" t="s">
        <v>35</v>
      </c>
      <c r="O142" s="216">
        <v>0.247</v>
      </c>
      <c r="P142" s="216">
        <f>O142*H142</f>
        <v>4.7424</v>
      </c>
      <c r="Q142" s="216">
        <v>0.00269</v>
      </c>
      <c r="R142" s="216">
        <f>Q142*H142</f>
        <v>0.051648</v>
      </c>
      <c r="S142" s="216">
        <v>0</v>
      </c>
      <c r="T142" s="217">
        <f>S142*H142</f>
        <v>0</v>
      </c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R142" s="218" t="s">
        <v>123</v>
      </c>
      <c r="AT142" s="218" t="s">
        <v>119</v>
      </c>
      <c r="AU142" s="218" t="s">
        <v>80</v>
      </c>
      <c r="AY142" s="114" t="s">
        <v>117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14" t="s">
        <v>78</v>
      </c>
      <c r="BK142" s="219">
        <f>ROUND(I142*H142,2)</f>
        <v>0</v>
      </c>
      <c r="BL142" s="114" t="s">
        <v>123</v>
      </c>
      <c r="BM142" s="218" t="s">
        <v>161</v>
      </c>
    </row>
    <row r="143" spans="1:65" s="126" customFormat="1" ht="16.5" customHeight="1">
      <c r="A143" s="123"/>
      <c r="B143" s="124"/>
      <c r="C143" s="207" t="s">
        <v>162</v>
      </c>
      <c r="D143" s="207" t="s">
        <v>119</v>
      </c>
      <c r="E143" s="208" t="s">
        <v>163</v>
      </c>
      <c r="F143" s="209" t="s">
        <v>164</v>
      </c>
      <c r="G143" s="210" t="s">
        <v>160</v>
      </c>
      <c r="H143" s="211">
        <v>19.2</v>
      </c>
      <c r="I143" s="109"/>
      <c r="J143" s="212">
        <f>ROUND(I143*H143,2)</f>
        <v>0</v>
      </c>
      <c r="K143" s="213"/>
      <c r="L143" s="124"/>
      <c r="M143" s="214" t="s">
        <v>1</v>
      </c>
      <c r="N143" s="215" t="s">
        <v>35</v>
      </c>
      <c r="O143" s="216">
        <v>0.083</v>
      </c>
      <c r="P143" s="216">
        <f>O143*H143</f>
        <v>1.5936000000000001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R143" s="218" t="s">
        <v>123</v>
      </c>
      <c r="AT143" s="218" t="s">
        <v>119</v>
      </c>
      <c r="AU143" s="218" t="s">
        <v>80</v>
      </c>
      <c r="AY143" s="114" t="s">
        <v>117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14" t="s">
        <v>78</v>
      </c>
      <c r="BK143" s="219">
        <f>ROUND(I143*H143,2)</f>
        <v>0</v>
      </c>
      <c r="BL143" s="114" t="s">
        <v>123</v>
      </c>
      <c r="BM143" s="218" t="s">
        <v>165</v>
      </c>
    </row>
    <row r="144" spans="2:63" s="194" customFormat="1" ht="22.9" customHeight="1">
      <c r="B144" s="195"/>
      <c r="D144" s="196" t="s">
        <v>69</v>
      </c>
      <c r="E144" s="205" t="s">
        <v>123</v>
      </c>
      <c r="F144" s="205" t="s">
        <v>166</v>
      </c>
      <c r="I144" s="234"/>
      <c r="J144" s="206">
        <f>BK144</f>
        <v>0</v>
      </c>
      <c r="L144" s="195"/>
      <c r="M144" s="199"/>
      <c r="N144" s="200"/>
      <c r="O144" s="200"/>
      <c r="P144" s="201">
        <f>SUM(P145:P151)</f>
        <v>13.938569</v>
      </c>
      <c r="Q144" s="200"/>
      <c r="R144" s="201">
        <f>SUM(R145:R151)</f>
        <v>3.8680529399999997</v>
      </c>
      <c r="S144" s="200"/>
      <c r="T144" s="202">
        <f>SUM(T145:T151)</f>
        <v>0</v>
      </c>
      <c r="AR144" s="196" t="s">
        <v>78</v>
      </c>
      <c r="AT144" s="203" t="s">
        <v>69</v>
      </c>
      <c r="AU144" s="203" t="s">
        <v>78</v>
      </c>
      <c r="AY144" s="196" t="s">
        <v>117</v>
      </c>
      <c r="BK144" s="204">
        <f>SUM(BK145:BK151)</f>
        <v>0</v>
      </c>
    </row>
    <row r="145" spans="1:65" s="126" customFormat="1" ht="16.5" customHeight="1">
      <c r="A145" s="123"/>
      <c r="B145" s="124"/>
      <c r="C145" s="207" t="s">
        <v>167</v>
      </c>
      <c r="D145" s="207" t="s">
        <v>119</v>
      </c>
      <c r="E145" s="208" t="s">
        <v>168</v>
      </c>
      <c r="F145" s="209" t="s">
        <v>169</v>
      </c>
      <c r="G145" s="210" t="s">
        <v>122</v>
      </c>
      <c r="H145" s="211">
        <v>1.477</v>
      </c>
      <c r="I145" s="109"/>
      <c r="J145" s="212">
        <f aca="true" t="shared" si="10" ref="J145:J151">ROUND(I145*H145,2)</f>
        <v>0</v>
      </c>
      <c r="K145" s="213"/>
      <c r="L145" s="124"/>
      <c r="M145" s="214" t="s">
        <v>1</v>
      </c>
      <c r="N145" s="215" t="s">
        <v>35</v>
      </c>
      <c r="O145" s="216">
        <v>1.303</v>
      </c>
      <c r="P145" s="216">
        <f aca="true" t="shared" si="11" ref="P145:P151">O145*H145</f>
        <v>1.924531</v>
      </c>
      <c r="Q145" s="216">
        <v>2.50194</v>
      </c>
      <c r="R145" s="216">
        <f aca="true" t="shared" si="12" ref="R145:R151">Q145*H145</f>
        <v>3.69536538</v>
      </c>
      <c r="S145" s="216">
        <v>0</v>
      </c>
      <c r="T145" s="217">
        <f aca="true" t="shared" si="13" ref="T145:T151">S145*H145</f>
        <v>0</v>
      </c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R145" s="218" t="s">
        <v>123</v>
      </c>
      <c r="AT145" s="218" t="s">
        <v>119</v>
      </c>
      <c r="AU145" s="218" t="s">
        <v>80</v>
      </c>
      <c r="AY145" s="114" t="s">
        <v>117</v>
      </c>
      <c r="BE145" s="219">
        <f aca="true" t="shared" si="14" ref="BE145:BE151">IF(N145="základní",J145,0)</f>
        <v>0</v>
      </c>
      <c r="BF145" s="219">
        <f aca="true" t="shared" si="15" ref="BF145:BF151">IF(N145="snížená",J145,0)</f>
        <v>0</v>
      </c>
      <c r="BG145" s="219">
        <f aca="true" t="shared" si="16" ref="BG145:BG151">IF(N145="zákl. přenesená",J145,0)</f>
        <v>0</v>
      </c>
      <c r="BH145" s="219">
        <f aca="true" t="shared" si="17" ref="BH145:BH151">IF(N145="sníž. přenesená",J145,0)</f>
        <v>0</v>
      </c>
      <c r="BI145" s="219">
        <f aca="true" t="shared" si="18" ref="BI145:BI151">IF(N145="nulová",J145,0)</f>
        <v>0</v>
      </c>
      <c r="BJ145" s="114" t="s">
        <v>78</v>
      </c>
      <c r="BK145" s="219">
        <f aca="true" t="shared" si="19" ref="BK145:BK151">ROUND(I145*H145,2)</f>
        <v>0</v>
      </c>
      <c r="BL145" s="114" t="s">
        <v>123</v>
      </c>
      <c r="BM145" s="218" t="s">
        <v>170</v>
      </c>
    </row>
    <row r="146" spans="1:65" s="126" customFormat="1" ht="16.5" customHeight="1">
      <c r="A146" s="123"/>
      <c r="B146" s="124"/>
      <c r="C146" s="207" t="s">
        <v>171</v>
      </c>
      <c r="D146" s="207" t="s">
        <v>119</v>
      </c>
      <c r="E146" s="208" t="s">
        <v>172</v>
      </c>
      <c r="F146" s="209" t="s">
        <v>173</v>
      </c>
      <c r="G146" s="210" t="s">
        <v>160</v>
      </c>
      <c r="H146" s="211">
        <v>12.307</v>
      </c>
      <c r="I146" s="109"/>
      <c r="J146" s="212">
        <f t="shared" si="10"/>
        <v>0</v>
      </c>
      <c r="K146" s="213"/>
      <c r="L146" s="124"/>
      <c r="M146" s="214" t="s">
        <v>1</v>
      </c>
      <c r="N146" s="215" t="s">
        <v>35</v>
      </c>
      <c r="O146" s="216">
        <v>0</v>
      </c>
      <c r="P146" s="216">
        <f t="shared" si="11"/>
        <v>0</v>
      </c>
      <c r="Q146" s="216">
        <v>0</v>
      </c>
      <c r="R146" s="216">
        <f t="shared" si="12"/>
        <v>0</v>
      </c>
      <c r="S146" s="216">
        <v>0</v>
      </c>
      <c r="T146" s="217">
        <f t="shared" si="13"/>
        <v>0</v>
      </c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R146" s="218" t="s">
        <v>123</v>
      </c>
      <c r="AT146" s="218" t="s">
        <v>119</v>
      </c>
      <c r="AU146" s="218" t="s">
        <v>80</v>
      </c>
      <c r="AY146" s="114" t="s">
        <v>117</v>
      </c>
      <c r="BE146" s="219">
        <f t="shared" si="14"/>
        <v>0</v>
      </c>
      <c r="BF146" s="219">
        <f t="shared" si="15"/>
        <v>0</v>
      </c>
      <c r="BG146" s="219">
        <f t="shared" si="16"/>
        <v>0</v>
      </c>
      <c r="BH146" s="219">
        <f t="shared" si="17"/>
        <v>0</v>
      </c>
      <c r="BI146" s="219">
        <f t="shared" si="18"/>
        <v>0</v>
      </c>
      <c r="BJ146" s="114" t="s">
        <v>78</v>
      </c>
      <c r="BK146" s="219">
        <f t="shared" si="19"/>
        <v>0</v>
      </c>
      <c r="BL146" s="114" t="s">
        <v>123</v>
      </c>
      <c r="BM146" s="218" t="s">
        <v>174</v>
      </c>
    </row>
    <row r="147" spans="1:65" s="126" customFormat="1" ht="16.5" customHeight="1">
      <c r="A147" s="123"/>
      <c r="B147" s="124"/>
      <c r="C147" s="207" t="s">
        <v>175</v>
      </c>
      <c r="D147" s="207" t="s">
        <v>119</v>
      </c>
      <c r="E147" s="208" t="s">
        <v>176</v>
      </c>
      <c r="F147" s="209" t="s">
        <v>177</v>
      </c>
      <c r="G147" s="210" t="s">
        <v>160</v>
      </c>
      <c r="H147" s="211">
        <v>6.865</v>
      </c>
      <c r="I147" s="109"/>
      <c r="J147" s="212">
        <f t="shared" si="10"/>
        <v>0</v>
      </c>
      <c r="K147" s="213"/>
      <c r="L147" s="124"/>
      <c r="M147" s="214" t="s">
        <v>1</v>
      </c>
      <c r="N147" s="215" t="s">
        <v>35</v>
      </c>
      <c r="O147" s="216">
        <v>0.982</v>
      </c>
      <c r="P147" s="216">
        <f t="shared" si="11"/>
        <v>6.74143</v>
      </c>
      <c r="Q147" s="216">
        <v>0.00547</v>
      </c>
      <c r="R147" s="216">
        <f t="shared" si="12"/>
        <v>0.03755155</v>
      </c>
      <c r="S147" s="216">
        <v>0</v>
      </c>
      <c r="T147" s="217">
        <f t="shared" si="13"/>
        <v>0</v>
      </c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R147" s="218" t="s">
        <v>123</v>
      </c>
      <c r="AT147" s="218" t="s">
        <v>119</v>
      </c>
      <c r="AU147" s="218" t="s">
        <v>80</v>
      </c>
      <c r="AY147" s="114" t="s">
        <v>117</v>
      </c>
      <c r="BE147" s="219">
        <f t="shared" si="14"/>
        <v>0</v>
      </c>
      <c r="BF147" s="219">
        <f t="shared" si="15"/>
        <v>0</v>
      </c>
      <c r="BG147" s="219">
        <f t="shared" si="16"/>
        <v>0</v>
      </c>
      <c r="BH147" s="219">
        <f t="shared" si="17"/>
        <v>0</v>
      </c>
      <c r="BI147" s="219">
        <f t="shared" si="18"/>
        <v>0</v>
      </c>
      <c r="BJ147" s="114" t="s">
        <v>78</v>
      </c>
      <c r="BK147" s="219">
        <f t="shared" si="19"/>
        <v>0</v>
      </c>
      <c r="BL147" s="114" t="s">
        <v>123</v>
      </c>
      <c r="BM147" s="218" t="s">
        <v>178</v>
      </c>
    </row>
    <row r="148" spans="1:65" s="126" customFormat="1" ht="16.5" customHeight="1">
      <c r="A148" s="123"/>
      <c r="B148" s="124"/>
      <c r="C148" s="207" t="s">
        <v>8</v>
      </c>
      <c r="D148" s="207" t="s">
        <v>119</v>
      </c>
      <c r="E148" s="208" t="s">
        <v>179</v>
      </c>
      <c r="F148" s="209" t="s">
        <v>180</v>
      </c>
      <c r="G148" s="210" t="s">
        <v>160</v>
      </c>
      <c r="H148" s="211">
        <v>6.865</v>
      </c>
      <c r="I148" s="109"/>
      <c r="J148" s="212">
        <f t="shared" si="10"/>
        <v>0</v>
      </c>
      <c r="K148" s="213"/>
      <c r="L148" s="124"/>
      <c r="M148" s="214" t="s">
        <v>1</v>
      </c>
      <c r="N148" s="215" t="s">
        <v>35</v>
      </c>
      <c r="O148" s="216">
        <v>0.28</v>
      </c>
      <c r="P148" s="216">
        <f t="shared" si="11"/>
        <v>1.9222000000000004</v>
      </c>
      <c r="Q148" s="216">
        <v>0</v>
      </c>
      <c r="R148" s="216">
        <f t="shared" si="12"/>
        <v>0</v>
      </c>
      <c r="S148" s="216">
        <v>0</v>
      </c>
      <c r="T148" s="217">
        <f t="shared" si="13"/>
        <v>0</v>
      </c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R148" s="218" t="s">
        <v>123</v>
      </c>
      <c r="AT148" s="218" t="s">
        <v>119</v>
      </c>
      <c r="AU148" s="218" t="s">
        <v>80</v>
      </c>
      <c r="AY148" s="114" t="s">
        <v>117</v>
      </c>
      <c r="BE148" s="219">
        <f t="shared" si="14"/>
        <v>0</v>
      </c>
      <c r="BF148" s="219">
        <f t="shared" si="15"/>
        <v>0</v>
      </c>
      <c r="BG148" s="219">
        <f t="shared" si="16"/>
        <v>0</v>
      </c>
      <c r="BH148" s="219">
        <f t="shared" si="17"/>
        <v>0</v>
      </c>
      <c r="BI148" s="219">
        <f t="shared" si="18"/>
        <v>0</v>
      </c>
      <c r="BJ148" s="114" t="s">
        <v>78</v>
      </c>
      <c r="BK148" s="219">
        <f t="shared" si="19"/>
        <v>0</v>
      </c>
      <c r="BL148" s="114" t="s">
        <v>123</v>
      </c>
      <c r="BM148" s="218" t="s">
        <v>181</v>
      </c>
    </row>
    <row r="149" spans="1:65" s="126" customFormat="1" ht="16.5" customHeight="1">
      <c r="A149" s="123"/>
      <c r="B149" s="124"/>
      <c r="C149" s="207" t="s">
        <v>182</v>
      </c>
      <c r="D149" s="207" t="s">
        <v>119</v>
      </c>
      <c r="E149" s="208" t="s">
        <v>183</v>
      </c>
      <c r="F149" s="209" t="s">
        <v>184</v>
      </c>
      <c r="G149" s="210" t="s">
        <v>160</v>
      </c>
      <c r="H149" s="211">
        <v>3.295</v>
      </c>
      <c r="I149" s="109"/>
      <c r="J149" s="212">
        <f t="shared" si="10"/>
        <v>0</v>
      </c>
      <c r="K149" s="213"/>
      <c r="L149" s="124"/>
      <c r="M149" s="214" t="s">
        <v>1</v>
      </c>
      <c r="N149" s="215" t="s">
        <v>35</v>
      </c>
      <c r="O149" s="216">
        <v>0.295</v>
      </c>
      <c r="P149" s="216">
        <f t="shared" si="11"/>
        <v>0.9720249999999999</v>
      </c>
      <c r="Q149" s="216">
        <v>0.00134</v>
      </c>
      <c r="R149" s="216">
        <f t="shared" si="12"/>
        <v>0.0044153000000000005</v>
      </c>
      <c r="S149" s="216">
        <v>0</v>
      </c>
      <c r="T149" s="217">
        <f t="shared" si="13"/>
        <v>0</v>
      </c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R149" s="218" t="s">
        <v>123</v>
      </c>
      <c r="AT149" s="218" t="s">
        <v>119</v>
      </c>
      <c r="AU149" s="218" t="s">
        <v>80</v>
      </c>
      <c r="AY149" s="114" t="s">
        <v>117</v>
      </c>
      <c r="BE149" s="219">
        <f t="shared" si="14"/>
        <v>0</v>
      </c>
      <c r="BF149" s="219">
        <f t="shared" si="15"/>
        <v>0</v>
      </c>
      <c r="BG149" s="219">
        <f t="shared" si="16"/>
        <v>0</v>
      </c>
      <c r="BH149" s="219">
        <f t="shared" si="17"/>
        <v>0</v>
      </c>
      <c r="BI149" s="219">
        <f t="shared" si="18"/>
        <v>0</v>
      </c>
      <c r="BJ149" s="114" t="s">
        <v>78</v>
      </c>
      <c r="BK149" s="219">
        <f t="shared" si="19"/>
        <v>0</v>
      </c>
      <c r="BL149" s="114" t="s">
        <v>123</v>
      </c>
      <c r="BM149" s="218" t="s">
        <v>185</v>
      </c>
    </row>
    <row r="150" spans="1:65" s="126" customFormat="1" ht="21.75" customHeight="1">
      <c r="A150" s="123"/>
      <c r="B150" s="124"/>
      <c r="C150" s="207" t="s">
        <v>186</v>
      </c>
      <c r="D150" s="207" t="s">
        <v>119</v>
      </c>
      <c r="E150" s="208" t="s">
        <v>187</v>
      </c>
      <c r="F150" s="209" t="s">
        <v>188</v>
      </c>
      <c r="G150" s="210" t="s">
        <v>160</v>
      </c>
      <c r="H150" s="211">
        <v>3.295</v>
      </c>
      <c r="I150" s="109"/>
      <c r="J150" s="212">
        <f t="shared" si="10"/>
        <v>0</v>
      </c>
      <c r="K150" s="213"/>
      <c r="L150" s="124"/>
      <c r="M150" s="214" t="s">
        <v>1</v>
      </c>
      <c r="N150" s="215" t="s">
        <v>35</v>
      </c>
      <c r="O150" s="216">
        <v>0.154</v>
      </c>
      <c r="P150" s="216">
        <f t="shared" si="11"/>
        <v>0.5074299999999999</v>
      </c>
      <c r="Q150" s="216">
        <v>0</v>
      </c>
      <c r="R150" s="216">
        <f t="shared" si="12"/>
        <v>0</v>
      </c>
      <c r="S150" s="216">
        <v>0</v>
      </c>
      <c r="T150" s="217">
        <f t="shared" si="13"/>
        <v>0</v>
      </c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R150" s="218" t="s">
        <v>123</v>
      </c>
      <c r="AT150" s="218" t="s">
        <v>119</v>
      </c>
      <c r="AU150" s="218" t="s">
        <v>80</v>
      </c>
      <c r="AY150" s="114" t="s">
        <v>117</v>
      </c>
      <c r="BE150" s="219">
        <f t="shared" si="14"/>
        <v>0</v>
      </c>
      <c r="BF150" s="219">
        <f t="shared" si="15"/>
        <v>0</v>
      </c>
      <c r="BG150" s="219">
        <f t="shared" si="16"/>
        <v>0</v>
      </c>
      <c r="BH150" s="219">
        <f t="shared" si="17"/>
        <v>0</v>
      </c>
      <c r="BI150" s="219">
        <f t="shared" si="18"/>
        <v>0</v>
      </c>
      <c r="BJ150" s="114" t="s">
        <v>78</v>
      </c>
      <c r="BK150" s="219">
        <f t="shared" si="19"/>
        <v>0</v>
      </c>
      <c r="BL150" s="114" t="s">
        <v>123</v>
      </c>
      <c r="BM150" s="218" t="s">
        <v>189</v>
      </c>
    </row>
    <row r="151" spans="1:65" s="126" customFormat="1" ht="21.75" customHeight="1">
      <c r="A151" s="123"/>
      <c r="B151" s="124"/>
      <c r="C151" s="207" t="s">
        <v>190</v>
      </c>
      <c r="D151" s="207" t="s">
        <v>119</v>
      </c>
      <c r="E151" s="208" t="s">
        <v>191</v>
      </c>
      <c r="F151" s="209" t="s">
        <v>192</v>
      </c>
      <c r="G151" s="210" t="s">
        <v>150</v>
      </c>
      <c r="H151" s="211">
        <v>0.123</v>
      </c>
      <c r="I151" s="109"/>
      <c r="J151" s="212">
        <f t="shared" si="10"/>
        <v>0</v>
      </c>
      <c r="K151" s="213"/>
      <c r="L151" s="124"/>
      <c r="M151" s="214" t="s">
        <v>1</v>
      </c>
      <c r="N151" s="215" t="s">
        <v>35</v>
      </c>
      <c r="O151" s="216">
        <v>15.211</v>
      </c>
      <c r="P151" s="216">
        <f t="shared" si="11"/>
        <v>1.870953</v>
      </c>
      <c r="Q151" s="216">
        <v>1.06277</v>
      </c>
      <c r="R151" s="216">
        <f t="shared" si="12"/>
        <v>0.13072071</v>
      </c>
      <c r="S151" s="216">
        <v>0</v>
      </c>
      <c r="T151" s="217">
        <f t="shared" si="13"/>
        <v>0</v>
      </c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R151" s="218" t="s">
        <v>123</v>
      </c>
      <c r="AT151" s="218" t="s">
        <v>119</v>
      </c>
      <c r="AU151" s="218" t="s">
        <v>80</v>
      </c>
      <c r="AY151" s="114" t="s">
        <v>117</v>
      </c>
      <c r="BE151" s="219">
        <f t="shared" si="14"/>
        <v>0</v>
      </c>
      <c r="BF151" s="219">
        <f t="shared" si="15"/>
        <v>0</v>
      </c>
      <c r="BG151" s="219">
        <f t="shared" si="16"/>
        <v>0</v>
      </c>
      <c r="BH151" s="219">
        <f t="shared" si="17"/>
        <v>0</v>
      </c>
      <c r="BI151" s="219">
        <f t="shared" si="18"/>
        <v>0</v>
      </c>
      <c r="BJ151" s="114" t="s">
        <v>78</v>
      </c>
      <c r="BK151" s="219">
        <f t="shared" si="19"/>
        <v>0</v>
      </c>
      <c r="BL151" s="114" t="s">
        <v>123</v>
      </c>
      <c r="BM151" s="218" t="s">
        <v>193</v>
      </c>
    </row>
    <row r="152" spans="2:63" s="194" customFormat="1" ht="22.9" customHeight="1">
      <c r="B152" s="195"/>
      <c r="D152" s="196" t="s">
        <v>69</v>
      </c>
      <c r="E152" s="205" t="s">
        <v>135</v>
      </c>
      <c r="F152" s="205" t="s">
        <v>194</v>
      </c>
      <c r="I152" s="234"/>
      <c r="J152" s="206">
        <f>BK152</f>
        <v>0</v>
      </c>
      <c r="L152" s="195"/>
      <c r="M152" s="199"/>
      <c r="N152" s="200"/>
      <c r="O152" s="200"/>
      <c r="P152" s="201">
        <f>SUM(P153:P162)</f>
        <v>48.96958</v>
      </c>
      <c r="Q152" s="200"/>
      <c r="R152" s="201">
        <f>SUM(R153:R162)</f>
        <v>6.892268</v>
      </c>
      <c r="S152" s="200"/>
      <c r="T152" s="202">
        <f>SUM(T153:T162)</f>
        <v>14.078999999999999</v>
      </c>
      <c r="AR152" s="196" t="s">
        <v>78</v>
      </c>
      <c r="AT152" s="203" t="s">
        <v>69</v>
      </c>
      <c r="AU152" s="203" t="s">
        <v>78</v>
      </c>
      <c r="AY152" s="196" t="s">
        <v>117</v>
      </c>
      <c r="BK152" s="204">
        <f>SUM(BK153:BK162)</f>
        <v>0</v>
      </c>
    </row>
    <row r="153" spans="1:65" s="126" customFormat="1" ht="24.2" customHeight="1">
      <c r="A153" s="123"/>
      <c r="B153" s="124"/>
      <c r="C153" s="207" t="s">
        <v>195</v>
      </c>
      <c r="D153" s="207" t="s">
        <v>119</v>
      </c>
      <c r="E153" s="208" t="s">
        <v>196</v>
      </c>
      <c r="F153" s="209" t="s">
        <v>197</v>
      </c>
      <c r="G153" s="210" t="s">
        <v>160</v>
      </c>
      <c r="H153" s="211">
        <v>18.525</v>
      </c>
      <c r="I153" s="109"/>
      <c r="J153" s="212">
        <f aca="true" t="shared" si="20" ref="J153:J162">ROUND(I153*H153,2)</f>
        <v>0</v>
      </c>
      <c r="K153" s="213"/>
      <c r="L153" s="124"/>
      <c r="M153" s="214" t="s">
        <v>1</v>
      </c>
      <c r="N153" s="215" t="s">
        <v>35</v>
      </c>
      <c r="O153" s="216">
        <v>0.272</v>
      </c>
      <c r="P153" s="216">
        <f aca="true" t="shared" si="21" ref="P153:P162">O153*H153</f>
        <v>5.0388</v>
      </c>
      <c r="Q153" s="216">
        <v>0</v>
      </c>
      <c r="R153" s="216">
        <f aca="true" t="shared" si="22" ref="R153:R162">Q153*H153</f>
        <v>0</v>
      </c>
      <c r="S153" s="216">
        <v>0.26</v>
      </c>
      <c r="T153" s="217">
        <f aca="true" t="shared" si="23" ref="T153:T162">S153*H153</f>
        <v>4.8165</v>
      </c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R153" s="218" t="s">
        <v>123</v>
      </c>
      <c r="AT153" s="218" t="s">
        <v>119</v>
      </c>
      <c r="AU153" s="218" t="s">
        <v>80</v>
      </c>
      <c r="AY153" s="114" t="s">
        <v>117</v>
      </c>
      <c r="BE153" s="219">
        <f aca="true" t="shared" si="24" ref="BE153:BE162">IF(N153="základní",J153,0)</f>
        <v>0</v>
      </c>
      <c r="BF153" s="219">
        <f aca="true" t="shared" si="25" ref="BF153:BF162">IF(N153="snížená",J153,0)</f>
        <v>0</v>
      </c>
      <c r="BG153" s="219">
        <f aca="true" t="shared" si="26" ref="BG153:BG162">IF(N153="zákl. přenesená",J153,0)</f>
        <v>0</v>
      </c>
      <c r="BH153" s="219">
        <f aca="true" t="shared" si="27" ref="BH153:BH162">IF(N153="sníž. přenesená",J153,0)</f>
        <v>0</v>
      </c>
      <c r="BI153" s="219">
        <f aca="true" t="shared" si="28" ref="BI153:BI162">IF(N153="nulová",J153,0)</f>
        <v>0</v>
      </c>
      <c r="BJ153" s="114" t="s">
        <v>78</v>
      </c>
      <c r="BK153" s="219">
        <f aca="true" t="shared" si="29" ref="BK153:BK162">ROUND(I153*H153,2)</f>
        <v>0</v>
      </c>
      <c r="BL153" s="114" t="s">
        <v>123</v>
      </c>
      <c r="BM153" s="218" t="s">
        <v>198</v>
      </c>
    </row>
    <row r="154" spans="1:65" s="126" customFormat="1" ht="24.2" customHeight="1">
      <c r="A154" s="123"/>
      <c r="B154" s="124"/>
      <c r="C154" s="207" t="s">
        <v>199</v>
      </c>
      <c r="D154" s="207" t="s">
        <v>119</v>
      </c>
      <c r="E154" s="208" t="s">
        <v>200</v>
      </c>
      <c r="F154" s="209" t="s">
        <v>201</v>
      </c>
      <c r="G154" s="210" t="s">
        <v>160</v>
      </c>
      <c r="H154" s="211">
        <v>18.525</v>
      </c>
      <c r="I154" s="109"/>
      <c r="J154" s="212">
        <f t="shared" si="20"/>
        <v>0</v>
      </c>
      <c r="K154" s="213"/>
      <c r="L154" s="124"/>
      <c r="M154" s="214" t="s">
        <v>1</v>
      </c>
      <c r="N154" s="215" t="s">
        <v>35</v>
      </c>
      <c r="O154" s="216">
        <v>0.756</v>
      </c>
      <c r="P154" s="216">
        <f t="shared" si="21"/>
        <v>14.0049</v>
      </c>
      <c r="Q154" s="216">
        <v>0</v>
      </c>
      <c r="R154" s="216">
        <f t="shared" si="22"/>
        <v>0</v>
      </c>
      <c r="S154" s="216">
        <v>0.5</v>
      </c>
      <c r="T154" s="217">
        <f t="shared" si="23"/>
        <v>9.2625</v>
      </c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R154" s="218" t="s">
        <v>123</v>
      </c>
      <c r="AT154" s="218" t="s">
        <v>119</v>
      </c>
      <c r="AU154" s="218" t="s">
        <v>80</v>
      </c>
      <c r="AY154" s="114" t="s">
        <v>117</v>
      </c>
      <c r="BE154" s="219">
        <f t="shared" si="24"/>
        <v>0</v>
      </c>
      <c r="BF154" s="219">
        <f t="shared" si="25"/>
        <v>0</v>
      </c>
      <c r="BG154" s="219">
        <f t="shared" si="26"/>
        <v>0</v>
      </c>
      <c r="BH154" s="219">
        <f t="shared" si="27"/>
        <v>0</v>
      </c>
      <c r="BI154" s="219">
        <f t="shared" si="28"/>
        <v>0</v>
      </c>
      <c r="BJ154" s="114" t="s">
        <v>78</v>
      </c>
      <c r="BK154" s="219">
        <f t="shared" si="29"/>
        <v>0</v>
      </c>
      <c r="BL154" s="114" t="s">
        <v>123</v>
      </c>
      <c r="BM154" s="218" t="s">
        <v>202</v>
      </c>
    </row>
    <row r="155" spans="1:65" s="126" customFormat="1" ht="21.75" customHeight="1">
      <c r="A155" s="123"/>
      <c r="B155" s="124"/>
      <c r="C155" s="207" t="s">
        <v>7</v>
      </c>
      <c r="D155" s="207" t="s">
        <v>119</v>
      </c>
      <c r="E155" s="208" t="s">
        <v>203</v>
      </c>
      <c r="F155" s="209" t="s">
        <v>204</v>
      </c>
      <c r="G155" s="210" t="s">
        <v>160</v>
      </c>
      <c r="H155" s="211">
        <v>9.4</v>
      </c>
      <c r="I155" s="109"/>
      <c r="J155" s="212">
        <f t="shared" si="20"/>
        <v>0</v>
      </c>
      <c r="K155" s="213"/>
      <c r="L155" s="124"/>
      <c r="M155" s="214" t="s">
        <v>1</v>
      </c>
      <c r="N155" s="215" t="s">
        <v>35</v>
      </c>
      <c r="O155" s="216">
        <v>0.12</v>
      </c>
      <c r="P155" s="216">
        <f t="shared" si="21"/>
        <v>1.128</v>
      </c>
      <c r="Q155" s="216">
        <v>0.575</v>
      </c>
      <c r="R155" s="216">
        <f t="shared" si="22"/>
        <v>5.404999999999999</v>
      </c>
      <c r="S155" s="216">
        <v>0</v>
      </c>
      <c r="T155" s="217">
        <f t="shared" si="23"/>
        <v>0</v>
      </c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R155" s="218" t="s">
        <v>123</v>
      </c>
      <c r="AT155" s="218" t="s">
        <v>119</v>
      </c>
      <c r="AU155" s="218" t="s">
        <v>80</v>
      </c>
      <c r="AY155" s="114" t="s">
        <v>117</v>
      </c>
      <c r="BE155" s="219">
        <f t="shared" si="24"/>
        <v>0</v>
      </c>
      <c r="BF155" s="219">
        <f t="shared" si="25"/>
        <v>0</v>
      </c>
      <c r="BG155" s="219">
        <f t="shared" si="26"/>
        <v>0</v>
      </c>
      <c r="BH155" s="219">
        <f t="shared" si="27"/>
        <v>0</v>
      </c>
      <c r="BI155" s="219">
        <f t="shared" si="28"/>
        <v>0</v>
      </c>
      <c r="BJ155" s="114" t="s">
        <v>78</v>
      </c>
      <c r="BK155" s="219">
        <f t="shared" si="29"/>
        <v>0</v>
      </c>
      <c r="BL155" s="114" t="s">
        <v>123</v>
      </c>
      <c r="BM155" s="218" t="s">
        <v>205</v>
      </c>
    </row>
    <row r="156" spans="1:65" s="126" customFormat="1" ht="21.75" customHeight="1">
      <c r="A156" s="123"/>
      <c r="B156" s="124"/>
      <c r="C156" s="207" t="s">
        <v>206</v>
      </c>
      <c r="D156" s="207" t="s">
        <v>119</v>
      </c>
      <c r="E156" s="208" t="s">
        <v>207</v>
      </c>
      <c r="F156" s="209" t="s">
        <v>208</v>
      </c>
      <c r="G156" s="210" t="s">
        <v>160</v>
      </c>
      <c r="H156" s="211">
        <v>9.4</v>
      </c>
      <c r="I156" s="109"/>
      <c r="J156" s="212">
        <f t="shared" si="20"/>
        <v>0</v>
      </c>
      <c r="K156" s="213"/>
      <c r="L156" s="124"/>
      <c r="M156" s="214" t="s">
        <v>1</v>
      </c>
      <c r="N156" s="215" t="s">
        <v>35</v>
      </c>
      <c r="O156" s="216">
        <v>0.067</v>
      </c>
      <c r="P156" s="216">
        <f t="shared" si="21"/>
        <v>0.6298</v>
      </c>
      <c r="Q156" s="216">
        <v>0.069</v>
      </c>
      <c r="R156" s="216">
        <f t="shared" si="22"/>
        <v>0.6486000000000001</v>
      </c>
      <c r="S156" s="216">
        <v>0</v>
      </c>
      <c r="T156" s="217">
        <f t="shared" si="23"/>
        <v>0</v>
      </c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R156" s="218" t="s">
        <v>123</v>
      </c>
      <c r="AT156" s="218" t="s">
        <v>119</v>
      </c>
      <c r="AU156" s="218" t="s">
        <v>80</v>
      </c>
      <c r="AY156" s="114" t="s">
        <v>117</v>
      </c>
      <c r="BE156" s="219">
        <f t="shared" si="24"/>
        <v>0</v>
      </c>
      <c r="BF156" s="219">
        <f t="shared" si="25"/>
        <v>0</v>
      </c>
      <c r="BG156" s="219">
        <f t="shared" si="26"/>
        <v>0</v>
      </c>
      <c r="BH156" s="219">
        <f t="shared" si="27"/>
        <v>0</v>
      </c>
      <c r="BI156" s="219">
        <f t="shared" si="28"/>
        <v>0</v>
      </c>
      <c r="BJ156" s="114" t="s">
        <v>78</v>
      </c>
      <c r="BK156" s="219">
        <f t="shared" si="29"/>
        <v>0</v>
      </c>
      <c r="BL156" s="114" t="s">
        <v>123</v>
      </c>
      <c r="BM156" s="218" t="s">
        <v>209</v>
      </c>
    </row>
    <row r="157" spans="1:65" s="126" customFormat="1" ht="33" customHeight="1">
      <c r="A157" s="123"/>
      <c r="B157" s="124"/>
      <c r="C157" s="207" t="s">
        <v>210</v>
      </c>
      <c r="D157" s="207" t="s">
        <v>119</v>
      </c>
      <c r="E157" s="208" t="s">
        <v>211</v>
      </c>
      <c r="F157" s="209" t="s">
        <v>212</v>
      </c>
      <c r="G157" s="210" t="s">
        <v>160</v>
      </c>
      <c r="H157" s="211">
        <v>9.4</v>
      </c>
      <c r="I157" s="109"/>
      <c r="J157" s="212">
        <f t="shared" si="20"/>
        <v>0</v>
      </c>
      <c r="K157" s="213"/>
      <c r="L157" s="124"/>
      <c r="M157" s="214" t="s">
        <v>1</v>
      </c>
      <c r="N157" s="215" t="s">
        <v>35</v>
      </c>
      <c r="O157" s="216">
        <v>0.72</v>
      </c>
      <c r="P157" s="216">
        <f t="shared" si="21"/>
        <v>6.768</v>
      </c>
      <c r="Q157" s="216">
        <v>0.08922</v>
      </c>
      <c r="R157" s="216">
        <f t="shared" si="22"/>
        <v>0.838668</v>
      </c>
      <c r="S157" s="216">
        <v>0</v>
      </c>
      <c r="T157" s="217">
        <f t="shared" si="23"/>
        <v>0</v>
      </c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R157" s="218" t="s">
        <v>123</v>
      </c>
      <c r="AT157" s="218" t="s">
        <v>119</v>
      </c>
      <c r="AU157" s="218" t="s">
        <v>80</v>
      </c>
      <c r="AY157" s="114" t="s">
        <v>117</v>
      </c>
      <c r="BE157" s="219">
        <f t="shared" si="24"/>
        <v>0</v>
      </c>
      <c r="BF157" s="219">
        <f t="shared" si="25"/>
        <v>0</v>
      </c>
      <c r="BG157" s="219">
        <f t="shared" si="26"/>
        <v>0</v>
      </c>
      <c r="BH157" s="219">
        <f t="shared" si="27"/>
        <v>0</v>
      </c>
      <c r="BI157" s="219">
        <f t="shared" si="28"/>
        <v>0</v>
      </c>
      <c r="BJ157" s="114" t="s">
        <v>78</v>
      </c>
      <c r="BK157" s="219">
        <f t="shared" si="29"/>
        <v>0</v>
      </c>
      <c r="BL157" s="114" t="s">
        <v>123</v>
      </c>
      <c r="BM157" s="218" t="s">
        <v>213</v>
      </c>
    </row>
    <row r="158" spans="1:65" s="126" customFormat="1" ht="24.2" customHeight="1">
      <c r="A158" s="123"/>
      <c r="B158" s="124"/>
      <c r="C158" s="207" t="s">
        <v>214</v>
      </c>
      <c r="D158" s="207" t="s">
        <v>119</v>
      </c>
      <c r="E158" s="208" t="s">
        <v>215</v>
      </c>
      <c r="F158" s="209" t="s">
        <v>216</v>
      </c>
      <c r="G158" s="210" t="s">
        <v>150</v>
      </c>
      <c r="H158" s="211">
        <v>14.079</v>
      </c>
      <c r="I158" s="109"/>
      <c r="J158" s="212">
        <f t="shared" si="20"/>
        <v>0</v>
      </c>
      <c r="K158" s="213"/>
      <c r="L158" s="124"/>
      <c r="M158" s="214" t="s">
        <v>1</v>
      </c>
      <c r="N158" s="215" t="s">
        <v>35</v>
      </c>
      <c r="O158" s="216">
        <v>0.756</v>
      </c>
      <c r="P158" s="216">
        <f t="shared" si="21"/>
        <v>10.643724</v>
      </c>
      <c r="Q158" s="216">
        <v>0</v>
      </c>
      <c r="R158" s="216">
        <f t="shared" si="22"/>
        <v>0</v>
      </c>
      <c r="S158" s="216">
        <v>0</v>
      </c>
      <c r="T158" s="217">
        <f t="shared" si="23"/>
        <v>0</v>
      </c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R158" s="218" t="s">
        <v>123</v>
      </c>
      <c r="AT158" s="218" t="s">
        <v>119</v>
      </c>
      <c r="AU158" s="218" t="s">
        <v>80</v>
      </c>
      <c r="AY158" s="114" t="s">
        <v>117</v>
      </c>
      <c r="BE158" s="219">
        <f t="shared" si="24"/>
        <v>0</v>
      </c>
      <c r="BF158" s="219">
        <f t="shared" si="25"/>
        <v>0</v>
      </c>
      <c r="BG158" s="219">
        <f t="shared" si="26"/>
        <v>0</v>
      </c>
      <c r="BH158" s="219">
        <f t="shared" si="27"/>
        <v>0</v>
      </c>
      <c r="BI158" s="219">
        <f t="shared" si="28"/>
        <v>0</v>
      </c>
      <c r="BJ158" s="114" t="s">
        <v>78</v>
      </c>
      <c r="BK158" s="219">
        <f t="shared" si="29"/>
        <v>0</v>
      </c>
      <c r="BL158" s="114" t="s">
        <v>123</v>
      </c>
      <c r="BM158" s="218" t="s">
        <v>217</v>
      </c>
    </row>
    <row r="159" spans="1:65" s="126" customFormat="1" ht="24.2" customHeight="1">
      <c r="A159" s="123"/>
      <c r="B159" s="124"/>
      <c r="C159" s="207" t="s">
        <v>218</v>
      </c>
      <c r="D159" s="207" t="s">
        <v>119</v>
      </c>
      <c r="E159" s="208" t="s">
        <v>219</v>
      </c>
      <c r="F159" s="209" t="s">
        <v>220</v>
      </c>
      <c r="G159" s="210" t="s">
        <v>150</v>
      </c>
      <c r="H159" s="211">
        <v>70.395</v>
      </c>
      <c r="I159" s="109"/>
      <c r="J159" s="212">
        <f t="shared" si="20"/>
        <v>0</v>
      </c>
      <c r="K159" s="213"/>
      <c r="L159" s="124"/>
      <c r="M159" s="214" t="s">
        <v>1</v>
      </c>
      <c r="N159" s="215" t="s">
        <v>35</v>
      </c>
      <c r="O159" s="216">
        <v>0.132</v>
      </c>
      <c r="P159" s="216">
        <f t="shared" si="21"/>
        <v>9.29214</v>
      </c>
      <c r="Q159" s="216">
        <v>0</v>
      </c>
      <c r="R159" s="216">
        <f t="shared" si="22"/>
        <v>0</v>
      </c>
      <c r="S159" s="216">
        <v>0</v>
      </c>
      <c r="T159" s="217">
        <f t="shared" si="23"/>
        <v>0</v>
      </c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R159" s="218" t="s">
        <v>123</v>
      </c>
      <c r="AT159" s="218" t="s">
        <v>119</v>
      </c>
      <c r="AU159" s="218" t="s">
        <v>80</v>
      </c>
      <c r="AY159" s="114" t="s">
        <v>117</v>
      </c>
      <c r="BE159" s="219">
        <f t="shared" si="24"/>
        <v>0</v>
      </c>
      <c r="BF159" s="219">
        <f t="shared" si="25"/>
        <v>0</v>
      </c>
      <c r="BG159" s="219">
        <f t="shared" si="26"/>
        <v>0</v>
      </c>
      <c r="BH159" s="219">
        <f t="shared" si="27"/>
        <v>0</v>
      </c>
      <c r="BI159" s="219">
        <f t="shared" si="28"/>
        <v>0</v>
      </c>
      <c r="BJ159" s="114" t="s">
        <v>78</v>
      </c>
      <c r="BK159" s="219">
        <f t="shared" si="29"/>
        <v>0</v>
      </c>
      <c r="BL159" s="114" t="s">
        <v>123</v>
      </c>
      <c r="BM159" s="218" t="s">
        <v>221</v>
      </c>
    </row>
    <row r="160" spans="1:65" s="126" customFormat="1" ht="16.5" customHeight="1">
      <c r="A160" s="123"/>
      <c r="B160" s="124"/>
      <c r="C160" s="207" t="s">
        <v>222</v>
      </c>
      <c r="D160" s="207" t="s">
        <v>119</v>
      </c>
      <c r="E160" s="208" t="s">
        <v>223</v>
      </c>
      <c r="F160" s="209" t="s">
        <v>224</v>
      </c>
      <c r="G160" s="210" t="s">
        <v>150</v>
      </c>
      <c r="H160" s="211">
        <v>14.079</v>
      </c>
      <c r="I160" s="109"/>
      <c r="J160" s="212">
        <f t="shared" si="20"/>
        <v>0</v>
      </c>
      <c r="K160" s="213"/>
      <c r="L160" s="124"/>
      <c r="M160" s="214" t="s">
        <v>1</v>
      </c>
      <c r="N160" s="215" t="s">
        <v>35</v>
      </c>
      <c r="O160" s="216">
        <v>0.032</v>
      </c>
      <c r="P160" s="216">
        <f t="shared" si="21"/>
        <v>0.45052800000000004</v>
      </c>
      <c r="Q160" s="216">
        <v>0</v>
      </c>
      <c r="R160" s="216">
        <f t="shared" si="22"/>
        <v>0</v>
      </c>
      <c r="S160" s="216">
        <v>0</v>
      </c>
      <c r="T160" s="217">
        <f t="shared" si="23"/>
        <v>0</v>
      </c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R160" s="218" t="s">
        <v>123</v>
      </c>
      <c r="AT160" s="218" t="s">
        <v>119</v>
      </c>
      <c r="AU160" s="218" t="s">
        <v>80</v>
      </c>
      <c r="AY160" s="114" t="s">
        <v>117</v>
      </c>
      <c r="BE160" s="219">
        <f t="shared" si="24"/>
        <v>0</v>
      </c>
      <c r="BF160" s="219">
        <f t="shared" si="25"/>
        <v>0</v>
      </c>
      <c r="BG160" s="219">
        <f t="shared" si="26"/>
        <v>0</v>
      </c>
      <c r="BH160" s="219">
        <f t="shared" si="27"/>
        <v>0</v>
      </c>
      <c r="BI160" s="219">
        <f t="shared" si="28"/>
        <v>0</v>
      </c>
      <c r="BJ160" s="114" t="s">
        <v>78</v>
      </c>
      <c r="BK160" s="219">
        <f t="shared" si="29"/>
        <v>0</v>
      </c>
      <c r="BL160" s="114" t="s">
        <v>123</v>
      </c>
      <c r="BM160" s="218" t="s">
        <v>225</v>
      </c>
    </row>
    <row r="161" spans="1:65" s="126" customFormat="1" ht="16.5" customHeight="1">
      <c r="A161" s="123"/>
      <c r="B161" s="124"/>
      <c r="C161" s="207" t="s">
        <v>226</v>
      </c>
      <c r="D161" s="207" t="s">
        <v>119</v>
      </c>
      <c r="E161" s="208" t="s">
        <v>227</v>
      </c>
      <c r="F161" s="209" t="s">
        <v>228</v>
      </c>
      <c r="G161" s="210" t="s">
        <v>150</v>
      </c>
      <c r="H161" s="211">
        <v>337.896</v>
      </c>
      <c r="I161" s="109"/>
      <c r="J161" s="212">
        <f t="shared" si="20"/>
        <v>0</v>
      </c>
      <c r="K161" s="213"/>
      <c r="L161" s="124"/>
      <c r="M161" s="214" t="s">
        <v>1</v>
      </c>
      <c r="N161" s="215" t="s">
        <v>35</v>
      </c>
      <c r="O161" s="216">
        <v>0.003</v>
      </c>
      <c r="P161" s="216">
        <f t="shared" si="21"/>
        <v>1.0136880000000001</v>
      </c>
      <c r="Q161" s="216">
        <v>0</v>
      </c>
      <c r="R161" s="216">
        <f t="shared" si="22"/>
        <v>0</v>
      </c>
      <c r="S161" s="216">
        <v>0</v>
      </c>
      <c r="T161" s="217">
        <f t="shared" si="23"/>
        <v>0</v>
      </c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R161" s="218" t="s">
        <v>123</v>
      </c>
      <c r="AT161" s="218" t="s">
        <v>119</v>
      </c>
      <c r="AU161" s="218" t="s">
        <v>80</v>
      </c>
      <c r="AY161" s="114" t="s">
        <v>117</v>
      </c>
      <c r="BE161" s="219">
        <f t="shared" si="24"/>
        <v>0</v>
      </c>
      <c r="BF161" s="219">
        <f t="shared" si="25"/>
        <v>0</v>
      </c>
      <c r="BG161" s="219">
        <f t="shared" si="26"/>
        <v>0</v>
      </c>
      <c r="BH161" s="219">
        <f t="shared" si="27"/>
        <v>0</v>
      </c>
      <c r="BI161" s="219">
        <f t="shared" si="28"/>
        <v>0</v>
      </c>
      <c r="BJ161" s="114" t="s">
        <v>78</v>
      </c>
      <c r="BK161" s="219">
        <f t="shared" si="29"/>
        <v>0</v>
      </c>
      <c r="BL161" s="114" t="s">
        <v>123</v>
      </c>
      <c r="BM161" s="218" t="s">
        <v>229</v>
      </c>
    </row>
    <row r="162" spans="1:65" s="126" customFormat="1" ht="16.5" customHeight="1">
      <c r="A162" s="123"/>
      <c r="B162" s="124"/>
      <c r="C162" s="207" t="s">
        <v>230</v>
      </c>
      <c r="D162" s="207" t="s">
        <v>119</v>
      </c>
      <c r="E162" s="208" t="s">
        <v>231</v>
      </c>
      <c r="F162" s="209" t="s">
        <v>232</v>
      </c>
      <c r="G162" s="210" t="s">
        <v>150</v>
      </c>
      <c r="H162" s="211">
        <v>14.079</v>
      </c>
      <c r="I162" s="109"/>
      <c r="J162" s="212">
        <f t="shared" si="20"/>
        <v>0</v>
      </c>
      <c r="K162" s="213"/>
      <c r="L162" s="124"/>
      <c r="M162" s="214" t="s">
        <v>1</v>
      </c>
      <c r="N162" s="215" t="s">
        <v>35</v>
      </c>
      <c r="O162" s="216">
        <v>0</v>
      </c>
      <c r="P162" s="216">
        <f t="shared" si="21"/>
        <v>0</v>
      </c>
      <c r="Q162" s="216">
        <v>0</v>
      </c>
      <c r="R162" s="216">
        <f t="shared" si="22"/>
        <v>0</v>
      </c>
      <c r="S162" s="216">
        <v>0</v>
      </c>
      <c r="T162" s="217">
        <f t="shared" si="23"/>
        <v>0</v>
      </c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R162" s="218" t="s">
        <v>123</v>
      </c>
      <c r="AT162" s="218" t="s">
        <v>119</v>
      </c>
      <c r="AU162" s="218" t="s">
        <v>80</v>
      </c>
      <c r="AY162" s="114" t="s">
        <v>117</v>
      </c>
      <c r="BE162" s="219">
        <f t="shared" si="24"/>
        <v>0</v>
      </c>
      <c r="BF162" s="219">
        <f t="shared" si="25"/>
        <v>0</v>
      </c>
      <c r="BG162" s="219">
        <f t="shared" si="26"/>
        <v>0</v>
      </c>
      <c r="BH162" s="219">
        <f t="shared" si="27"/>
        <v>0</v>
      </c>
      <c r="BI162" s="219">
        <f t="shared" si="28"/>
        <v>0</v>
      </c>
      <c r="BJ162" s="114" t="s">
        <v>78</v>
      </c>
      <c r="BK162" s="219">
        <f t="shared" si="29"/>
        <v>0</v>
      </c>
      <c r="BL162" s="114" t="s">
        <v>123</v>
      </c>
      <c r="BM162" s="218" t="s">
        <v>233</v>
      </c>
    </row>
    <row r="163" spans="2:63" s="194" customFormat="1" ht="22.9" customHeight="1">
      <c r="B163" s="195"/>
      <c r="D163" s="196" t="s">
        <v>69</v>
      </c>
      <c r="E163" s="205" t="s">
        <v>139</v>
      </c>
      <c r="F163" s="205" t="s">
        <v>234</v>
      </c>
      <c r="I163" s="234"/>
      <c r="J163" s="206">
        <f>BK163</f>
        <v>0</v>
      </c>
      <c r="L163" s="195"/>
      <c r="M163" s="199"/>
      <c r="N163" s="200"/>
      <c r="O163" s="200"/>
      <c r="P163" s="201">
        <f>SUM(P164:P166)</f>
        <v>10.941438000000002</v>
      </c>
      <c r="Q163" s="200"/>
      <c r="R163" s="201">
        <f>SUM(R164:R166)</f>
        <v>0.12740169</v>
      </c>
      <c r="S163" s="200"/>
      <c r="T163" s="202">
        <f>SUM(T164:T166)</f>
        <v>0</v>
      </c>
      <c r="AR163" s="196" t="s">
        <v>78</v>
      </c>
      <c r="AT163" s="203" t="s">
        <v>69</v>
      </c>
      <c r="AU163" s="203" t="s">
        <v>78</v>
      </c>
      <c r="AY163" s="196" t="s">
        <v>117</v>
      </c>
      <c r="BK163" s="204">
        <f>SUM(BK164:BK166)</f>
        <v>0</v>
      </c>
    </row>
    <row r="164" spans="1:65" s="126" customFormat="1" ht="24.2" customHeight="1">
      <c r="A164" s="123"/>
      <c r="B164" s="124"/>
      <c r="C164" s="207" t="s">
        <v>235</v>
      </c>
      <c r="D164" s="207" t="s">
        <v>119</v>
      </c>
      <c r="E164" s="208" t="s">
        <v>236</v>
      </c>
      <c r="F164" s="209" t="s">
        <v>237</v>
      </c>
      <c r="G164" s="210" t="s">
        <v>160</v>
      </c>
      <c r="H164" s="211">
        <v>5.838</v>
      </c>
      <c r="I164" s="109"/>
      <c r="J164" s="212">
        <f>ROUND(I164*H164,2)</f>
        <v>0</v>
      </c>
      <c r="K164" s="213"/>
      <c r="L164" s="124"/>
      <c r="M164" s="214" t="s">
        <v>1</v>
      </c>
      <c r="N164" s="215" t="s">
        <v>35</v>
      </c>
      <c r="O164" s="216">
        <v>0.33</v>
      </c>
      <c r="P164" s="216">
        <f>O164*H164</f>
        <v>1.9265400000000001</v>
      </c>
      <c r="Q164" s="216">
        <v>0.00438</v>
      </c>
      <c r="R164" s="216">
        <f>Q164*H164</f>
        <v>0.025570440000000003</v>
      </c>
      <c r="S164" s="216">
        <v>0</v>
      </c>
      <c r="T164" s="217">
        <f>S164*H164</f>
        <v>0</v>
      </c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R164" s="218" t="s">
        <v>123</v>
      </c>
      <c r="AT164" s="218" t="s">
        <v>119</v>
      </c>
      <c r="AU164" s="218" t="s">
        <v>80</v>
      </c>
      <c r="AY164" s="114" t="s">
        <v>117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14" t="s">
        <v>78</v>
      </c>
      <c r="BK164" s="219">
        <f>ROUND(I164*H164,2)</f>
        <v>0</v>
      </c>
      <c r="BL164" s="114" t="s">
        <v>123</v>
      </c>
      <c r="BM164" s="218" t="s">
        <v>238</v>
      </c>
    </row>
    <row r="165" spans="1:65" s="126" customFormat="1" ht="24.2" customHeight="1">
      <c r="A165" s="123"/>
      <c r="B165" s="124"/>
      <c r="C165" s="207" t="s">
        <v>239</v>
      </c>
      <c r="D165" s="207" t="s">
        <v>119</v>
      </c>
      <c r="E165" s="208" t="s">
        <v>240</v>
      </c>
      <c r="F165" s="209" t="s">
        <v>241</v>
      </c>
      <c r="G165" s="210" t="s">
        <v>160</v>
      </c>
      <c r="H165" s="211">
        <v>6.865</v>
      </c>
      <c r="I165" s="109"/>
      <c r="J165" s="212">
        <f>ROUND(I165*H165,2)</f>
        <v>0</v>
      </c>
      <c r="K165" s="213"/>
      <c r="L165" s="124"/>
      <c r="M165" s="214" t="s">
        <v>1</v>
      </c>
      <c r="N165" s="215" t="s">
        <v>35</v>
      </c>
      <c r="O165" s="216">
        <v>0.318</v>
      </c>
      <c r="P165" s="216">
        <f>O165*H165</f>
        <v>2.1830700000000003</v>
      </c>
      <c r="Q165" s="216">
        <v>0.00273</v>
      </c>
      <c r="R165" s="216">
        <f>Q165*H165</f>
        <v>0.01874145</v>
      </c>
      <c r="S165" s="216">
        <v>0</v>
      </c>
      <c r="T165" s="217">
        <f>S165*H165</f>
        <v>0</v>
      </c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R165" s="218" t="s">
        <v>123</v>
      </c>
      <c r="AT165" s="218" t="s">
        <v>119</v>
      </c>
      <c r="AU165" s="218" t="s">
        <v>80</v>
      </c>
      <c r="AY165" s="114" t="s">
        <v>117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14" t="s">
        <v>78</v>
      </c>
      <c r="BK165" s="219">
        <f>ROUND(I165*H165,2)</f>
        <v>0</v>
      </c>
      <c r="BL165" s="114" t="s">
        <v>123</v>
      </c>
      <c r="BM165" s="218" t="s">
        <v>242</v>
      </c>
    </row>
    <row r="166" spans="1:65" s="126" customFormat="1" ht="24.2" customHeight="1">
      <c r="A166" s="123"/>
      <c r="B166" s="124"/>
      <c r="C166" s="207" t="s">
        <v>243</v>
      </c>
      <c r="D166" s="207" t="s">
        <v>119</v>
      </c>
      <c r="E166" s="208" t="s">
        <v>244</v>
      </c>
      <c r="F166" s="209" t="s">
        <v>245</v>
      </c>
      <c r="G166" s="210" t="s">
        <v>160</v>
      </c>
      <c r="H166" s="211">
        <v>30.774</v>
      </c>
      <c r="I166" s="109"/>
      <c r="J166" s="212">
        <f>ROUND(I166*H166,2)</f>
        <v>0</v>
      </c>
      <c r="K166" s="213"/>
      <c r="L166" s="124"/>
      <c r="M166" s="214" t="s">
        <v>1</v>
      </c>
      <c r="N166" s="215" t="s">
        <v>35</v>
      </c>
      <c r="O166" s="216">
        <v>0.222</v>
      </c>
      <c r="P166" s="216">
        <f>O166*H166</f>
        <v>6.831828000000001</v>
      </c>
      <c r="Q166" s="216">
        <v>0.0027</v>
      </c>
      <c r="R166" s="216">
        <f>Q166*H166</f>
        <v>0.0830898</v>
      </c>
      <c r="S166" s="216">
        <v>0</v>
      </c>
      <c r="T166" s="217">
        <f>S166*H166</f>
        <v>0</v>
      </c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R166" s="218" t="s">
        <v>123</v>
      </c>
      <c r="AT166" s="218" t="s">
        <v>119</v>
      </c>
      <c r="AU166" s="218" t="s">
        <v>80</v>
      </c>
      <c r="AY166" s="114" t="s">
        <v>117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14" t="s">
        <v>78</v>
      </c>
      <c r="BK166" s="219">
        <f>ROUND(I166*H166,2)</f>
        <v>0</v>
      </c>
      <c r="BL166" s="114" t="s">
        <v>123</v>
      </c>
      <c r="BM166" s="218" t="s">
        <v>246</v>
      </c>
    </row>
    <row r="167" spans="2:63" s="194" customFormat="1" ht="22.9" customHeight="1">
      <c r="B167" s="195"/>
      <c r="D167" s="196" t="s">
        <v>69</v>
      </c>
      <c r="E167" s="205" t="s">
        <v>153</v>
      </c>
      <c r="F167" s="205" t="s">
        <v>247</v>
      </c>
      <c r="I167" s="234"/>
      <c r="J167" s="206">
        <f>BK167</f>
        <v>0</v>
      </c>
      <c r="L167" s="195"/>
      <c r="M167" s="199"/>
      <c r="N167" s="200"/>
      <c r="O167" s="200"/>
      <c r="P167" s="201">
        <f>P168</f>
        <v>0</v>
      </c>
      <c r="Q167" s="200"/>
      <c r="R167" s="201">
        <f>R168</f>
        <v>0</v>
      </c>
      <c r="S167" s="200"/>
      <c r="T167" s="202">
        <f>T168</f>
        <v>0</v>
      </c>
      <c r="AR167" s="196" t="s">
        <v>78</v>
      </c>
      <c r="AT167" s="203" t="s">
        <v>69</v>
      </c>
      <c r="AU167" s="203" t="s">
        <v>78</v>
      </c>
      <c r="AY167" s="196" t="s">
        <v>117</v>
      </c>
      <c r="BK167" s="204">
        <f>BK168</f>
        <v>0</v>
      </c>
    </row>
    <row r="168" spans="1:65" s="126" customFormat="1" ht="21.75" customHeight="1">
      <c r="A168" s="123"/>
      <c r="B168" s="124"/>
      <c r="C168" s="207" t="s">
        <v>248</v>
      </c>
      <c r="D168" s="207" t="s">
        <v>119</v>
      </c>
      <c r="E168" s="208" t="s">
        <v>249</v>
      </c>
      <c r="F168" s="209" t="s">
        <v>250</v>
      </c>
      <c r="G168" s="210" t="s">
        <v>251</v>
      </c>
      <c r="H168" s="211">
        <v>144</v>
      </c>
      <c r="I168" s="109"/>
      <c r="J168" s="212">
        <f>ROUND(I168*H168,2)</f>
        <v>0</v>
      </c>
      <c r="K168" s="213"/>
      <c r="L168" s="124"/>
      <c r="M168" s="214" t="s">
        <v>1</v>
      </c>
      <c r="N168" s="215" t="s">
        <v>35</v>
      </c>
      <c r="O168" s="216">
        <v>0</v>
      </c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R168" s="218" t="s">
        <v>123</v>
      </c>
      <c r="AT168" s="218" t="s">
        <v>119</v>
      </c>
      <c r="AU168" s="218" t="s">
        <v>80</v>
      </c>
      <c r="AY168" s="114" t="s">
        <v>117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14" t="s">
        <v>78</v>
      </c>
      <c r="BK168" s="219">
        <f>ROUND(I168*H168,2)</f>
        <v>0</v>
      </c>
      <c r="BL168" s="114" t="s">
        <v>123</v>
      </c>
      <c r="BM168" s="218" t="s">
        <v>252</v>
      </c>
    </row>
    <row r="169" spans="2:63" s="194" customFormat="1" ht="22.9" customHeight="1">
      <c r="B169" s="195"/>
      <c r="D169" s="196" t="s">
        <v>69</v>
      </c>
      <c r="E169" s="205" t="s">
        <v>253</v>
      </c>
      <c r="F169" s="205" t="s">
        <v>254</v>
      </c>
      <c r="I169" s="234"/>
      <c r="J169" s="206">
        <f>BK169</f>
        <v>0</v>
      </c>
      <c r="L169" s="195"/>
      <c r="M169" s="199"/>
      <c r="N169" s="200"/>
      <c r="O169" s="200"/>
      <c r="P169" s="201">
        <f>P170</f>
        <v>158.7316</v>
      </c>
      <c r="Q169" s="200"/>
      <c r="R169" s="201">
        <f>R170</f>
        <v>0</v>
      </c>
      <c r="S169" s="200"/>
      <c r="T169" s="202">
        <f>T170</f>
        <v>0</v>
      </c>
      <c r="AR169" s="196" t="s">
        <v>78</v>
      </c>
      <c r="AT169" s="203" t="s">
        <v>69</v>
      </c>
      <c r="AU169" s="203" t="s">
        <v>78</v>
      </c>
      <c r="AY169" s="196" t="s">
        <v>117</v>
      </c>
      <c r="BK169" s="204">
        <f>BK170</f>
        <v>0</v>
      </c>
    </row>
    <row r="170" spans="1:65" s="126" customFormat="1" ht="24.2" customHeight="1">
      <c r="A170" s="123"/>
      <c r="B170" s="124"/>
      <c r="C170" s="207" t="s">
        <v>255</v>
      </c>
      <c r="D170" s="207" t="s">
        <v>119</v>
      </c>
      <c r="E170" s="208" t="s">
        <v>256</v>
      </c>
      <c r="F170" s="209" t="s">
        <v>257</v>
      </c>
      <c r="G170" s="210" t="s">
        <v>150</v>
      </c>
      <c r="H170" s="211">
        <v>39.29</v>
      </c>
      <c r="I170" s="109"/>
      <c r="J170" s="212">
        <f>ROUND(I170*H170,2)</f>
        <v>0</v>
      </c>
      <c r="K170" s="213"/>
      <c r="L170" s="124"/>
      <c r="M170" s="214" t="s">
        <v>1</v>
      </c>
      <c r="N170" s="215" t="s">
        <v>35</v>
      </c>
      <c r="O170" s="216">
        <v>4.04</v>
      </c>
      <c r="P170" s="216">
        <f>O170*H170</f>
        <v>158.7316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R170" s="218" t="s">
        <v>123</v>
      </c>
      <c r="AT170" s="218" t="s">
        <v>119</v>
      </c>
      <c r="AU170" s="218" t="s">
        <v>80</v>
      </c>
      <c r="AY170" s="114" t="s">
        <v>117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14" t="s">
        <v>78</v>
      </c>
      <c r="BK170" s="219">
        <f>ROUND(I170*H170,2)</f>
        <v>0</v>
      </c>
      <c r="BL170" s="114" t="s">
        <v>123</v>
      </c>
      <c r="BM170" s="218" t="s">
        <v>258</v>
      </c>
    </row>
    <row r="171" spans="2:63" s="194" customFormat="1" ht="25.9" customHeight="1">
      <c r="B171" s="195"/>
      <c r="D171" s="196" t="s">
        <v>69</v>
      </c>
      <c r="E171" s="197" t="s">
        <v>259</v>
      </c>
      <c r="F171" s="197" t="s">
        <v>260</v>
      </c>
      <c r="I171" s="234"/>
      <c r="J171" s="198">
        <f>BK171</f>
        <v>0</v>
      </c>
      <c r="L171" s="195"/>
      <c r="M171" s="199"/>
      <c r="N171" s="200"/>
      <c r="O171" s="200"/>
      <c r="P171" s="201">
        <f>P172+P178+P185</f>
        <v>59.468457</v>
      </c>
      <c r="Q171" s="200"/>
      <c r="R171" s="201">
        <f>R172+R178+R185</f>
        <v>0.31184965000000003</v>
      </c>
      <c r="S171" s="200"/>
      <c r="T171" s="202">
        <f>T172+T178+T185</f>
        <v>0</v>
      </c>
      <c r="AR171" s="196" t="s">
        <v>80</v>
      </c>
      <c r="AT171" s="203" t="s">
        <v>69</v>
      </c>
      <c r="AU171" s="203" t="s">
        <v>70</v>
      </c>
      <c r="AY171" s="196" t="s">
        <v>117</v>
      </c>
      <c r="BK171" s="204">
        <f>BK172+BK178+BK185</f>
        <v>0</v>
      </c>
    </row>
    <row r="172" spans="2:63" s="194" customFormat="1" ht="22.9" customHeight="1">
      <c r="B172" s="195"/>
      <c r="D172" s="196" t="s">
        <v>69</v>
      </c>
      <c r="E172" s="205" t="s">
        <v>261</v>
      </c>
      <c r="F172" s="205" t="s">
        <v>262</v>
      </c>
      <c r="I172" s="234"/>
      <c r="J172" s="206">
        <f>BK172</f>
        <v>0</v>
      </c>
      <c r="L172" s="195"/>
      <c r="M172" s="199"/>
      <c r="N172" s="200"/>
      <c r="O172" s="200"/>
      <c r="P172" s="201">
        <f>SUM(P173:P177)</f>
        <v>17.407257</v>
      </c>
      <c r="Q172" s="200"/>
      <c r="R172" s="201">
        <f>SUM(R173:R177)</f>
        <v>0.09868560000000001</v>
      </c>
      <c r="S172" s="200"/>
      <c r="T172" s="202">
        <f>SUM(T173:T177)</f>
        <v>0</v>
      </c>
      <c r="AR172" s="196" t="s">
        <v>80</v>
      </c>
      <c r="AT172" s="203" t="s">
        <v>69</v>
      </c>
      <c r="AU172" s="203" t="s">
        <v>78</v>
      </c>
      <c r="AY172" s="196" t="s">
        <v>117</v>
      </c>
      <c r="BK172" s="204">
        <f>SUM(BK173:BK177)</f>
        <v>0</v>
      </c>
    </row>
    <row r="173" spans="1:65" s="126" customFormat="1" ht="16.5" customHeight="1">
      <c r="A173" s="123"/>
      <c r="B173" s="124"/>
      <c r="C173" s="207" t="s">
        <v>263</v>
      </c>
      <c r="D173" s="207" t="s">
        <v>119</v>
      </c>
      <c r="E173" s="208" t="s">
        <v>264</v>
      </c>
      <c r="F173" s="209" t="s">
        <v>265</v>
      </c>
      <c r="G173" s="210" t="s">
        <v>160</v>
      </c>
      <c r="H173" s="211">
        <v>12.307</v>
      </c>
      <c r="I173" s="109"/>
      <c r="J173" s="212">
        <f>ROUND(I173*H173,2)</f>
        <v>0</v>
      </c>
      <c r="K173" s="213"/>
      <c r="L173" s="124"/>
      <c r="M173" s="214" t="s">
        <v>1</v>
      </c>
      <c r="N173" s="215" t="s">
        <v>35</v>
      </c>
      <c r="O173" s="216">
        <v>0.083</v>
      </c>
      <c r="P173" s="216">
        <f>O173*H173</f>
        <v>1.021481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R173" s="218" t="s">
        <v>182</v>
      </c>
      <c r="AT173" s="218" t="s">
        <v>119</v>
      </c>
      <c r="AU173" s="218" t="s">
        <v>80</v>
      </c>
      <c r="AY173" s="114" t="s">
        <v>117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14" t="s">
        <v>78</v>
      </c>
      <c r="BK173" s="219">
        <f>ROUND(I173*H173,2)</f>
        <v>0</v>
      </c>
      <c r="BL173" s="114" t="s">
        <v>182</v>
      </c>
      <c r="BM173" s="218" t="s">
        <v>266</v>
      </c>
    </row>
    <row r="174" spans="1:65" s="126" customFormat="1" ht="33" customHeight="1">
      <c r="A174" s="123"/>
      <c r="B174" s="124"/>
      <c r="C174" s="220" t="s">
        <v>267</v>
      </c>
      <c r="D174" s="220" t="s">
        <v>268</v>
      </c>
      <c r="E174" s="221" t="s">
        <v>269</v>
      </c>
      <c r="F174" s="222" t="s">
        <v>270</v>
      </c>
      <c r="G174" s="223" t="s">
        <v>160</v>
      </c>
      <c r="H174" s="224">
        <v>15</v>
      </c>
      <c r="I174" s="110"/>
      <c r="J174" s="225">
        <f>ROUND(I174*H174,2)</f>
        <v>0</v>
      </c>
      <c r="K174" s="226"/>
      <c r="L174" s="227"/>
      <c r="M174" s="228" t="s">
        <v>1</v>
      </c>
      <c r="N174" s="229" t="s">
        <v>35</v>
      </c>
      <c r="O174" s="216">
        <v>0</v>
      </c>
      <c r="P174" s="216">
        <f>O174*H174</f>
        <v>0</v>
      </c>
      <c r="Q174" s="216">
        <v>0.0005</v>
      </c>
      <c r="R174" s="216">
        <f>Q174*H174</f>
        <v>0.0075</v>
      </c>
      <c r="S174" s="216">
        <v>0</v>
      </c>
      <c r="T174" s="217">
        <f>S174*H174</f>
        <v>0</v>
      </c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R174" s="218" t="s">
        <v>248</v>
      </c>
      <c r="AT174" s="218" t="s">
        <v>268</v>
      </c>
      <c r="AU174" s="218" t="s">
        <v>80</v>
      </c>
      <c r="AY174" s="114" t="s">
        <v>117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14" t="s">
        <v>78</v>
      </c>
      <c r="BK174" s="219">
        <f>ROUND(I174*H174,2)</f>
        <v>0</v>
      </c>
      <c r="BL174" s="114" t="s">
        <v>182</v>
      </c>
      <c r="BM174" s="218" t="s">
        <v>271</v>
      </c>
    </row>
    <row r="175" spans="1:65" s="126" customFormat="1" ht="24.2" customHeight="1">
      <c r="A175" s="123"/>
      <c r="B175" s="124"/>
      <c r="C175" s="207" t="s">
        <v>272</v>
      </c>
      <c r="D175" s="207" t="s">
        <v>119</v>
      </c>
      <c r="E175" s="208" t="s">
        <v>273</v>
      </c>
      <c r="F175" s="209" t="s">
        <v>274</v>
      </c>
      <c r="G175" s="210" t="s">
        <v>160</v>
      </c>
      <c r="H175" s="211">
        <v>13.816</v>
      </c>
      <c r="I175" s="109"/>
      <c r="J175" s="212">
        <f>ROUND(I175*H175,2)</f>
        <v>0</v>
      </c>
      <c r="K175" s="213"/>
      <c r="L175" s="124"/>
      <c r="M175" s="214" t="s">
        <v>1</v>
      </c>
      <c r="N175" s="215" t="s">
        <v>35</v>
      </c>
      <c r="O175" s="216">
        <v>1.186</v>
      </c>
      <c r="P175" s="216">
        <f>O175*H175</f>
        <v>16.385776</v>
      </c>
      <c r="Q175" s="216">
        <v>0.0066</v>
      </c>
      <c r="R175" s="216">
        <f>Q175*H175</f>
        <v>0.0911856</v>
      </c>
      <c r="S175" s="216">
        <v>0</v>
      </c>
      <c r="T175" s="217">
        <f>S175*H175</f>
        <v>0</v>
      </c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R175" s="218" t="s">
        <v>182</v>
      </c>
      <c r="AT175" s="218" t="s">
        <v>119</v>
      </c>
      <c r="AU175" s="218" t="s">
        <v>80</v>
      </c>
      <c r="AY175" s="114" t="s">
        <v>117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14" t="s">
        <v>78</v>
      </c>
      <c r="BK175" s="219">
        <f>ROUND(I175*H175,2)</f>
        <v>0</v>
      </c>
      <c r="BL175" s="114" t="s">
        <v>182</v>
      </c>
      <c r="BM175" s="218" t="s">
        <v>275</v>
      </c>
    </row>
    <row r="176" spans="1:65" s="126" customFormat="1" ht="24.2" customHeight="1">
      <c r="A176" s="123"/>
      <c r="B176" s="124"/>
      <c r="C176" s="207" t="s">
        <v>276</v>
      </c>
      <c r="D176" s="207" t="s">
        <v>119</v>
      </c>
      <c r="E176" s="208" t="s">
        <v>277</v>
      </c>
      <c r="F176" s="209" t="s">
        <v>278</v>
      </c>
      <c r="G176" s="210" t="s">
        <v>279</v>
      </c>
      <c r="H176" s="111"/>
      <c r="I176" s="109"/>
      <c r="J176" s="212">
        <f>ROUND(I176*H176,2)</f>
        <v>0</v>
      </c>
      <c r="K176" s="213"/>
      <c r="L176" s="124"/>
      <c r="M176" s="214" t="s">
        <v>1</v>
      </c>
      <c r="N176" s="215" t="s">
        <v>35</v>
      </c>
      <c r="O176" s="216">
        <v>0</v>
      </c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R176" s="218" t="s">
        <v>182</v>
      </c>
      <c r="AT176" s="218" t="s">
        <v>119</v>
      </c>
      <c r="AU176" s="218" t="s">
        <v>80</v>
      </c>
      <c r="AY176" s="114" t="s">
        <v>117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14" t="s">
        <v>78</v>
      </c>
      <c r="BK176" s="219">
        <f>ROUND(I176*H176,2)</f>
        <v>0</v>
      </c>
      <c r="BL176" s="114" t="s">
        <v>182</v>
      </c>
      <c r="BM176" s="218" t="s">
        <v>280</v>
      </c>
    </row>
    <row r="177" spans="1:65" s="126" customFormat="1" ht="24.2" customHeight="1">
      <c r="A177" s="123"/>
      <c r="B177" s="124"/>
      <c r="C177" s="207" t="s">
        <v>281</v>
      </c>
      <c r="D177" s="207" t="s">
        <v>119</v>
      </c>
      <c r="E177" s="208" t="s">
        <v>282</v>
      </c>
      <c r="F177" s="209" t="s">
        <v>283</v>
      </c>
      <c r="G177" s="210" t="s">
        <v>279</v>
      </c>
      <c r="H177" s="111"/>
      <c r="I177" s="109"/>
      <c r="J177" s="212">
        <f>ROUND(I177*H177,2)</f>
        <v>0</v>
      </c>
      <c r="K177" s="213"/>
      <c r="L177" s="124"/>
      <c r="M177" s="214" t="s">
        <v>1</v>
      </c>
      <c r="N177" s="215" t="s">
        <v>35</v>
      </c>
      <c r="O177" s="216">
        <v>0</v>
      </c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R177" s="218" t="s">
        <v>182</v>
      </c>
      <c r="AT177" s="218" t="s">
        <v>119</v>
      </c>
      <c r="AU177" s="218" t="s">
        <v>80</v>
      </c>
      <c r="AY177" s="114" t="s">
        <v>117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14" t="s">
        <v>78</v>
      </c>
      <c r="BK177" s="219">
        <f>ROUND(I177*H177,2)</f>
        <v>0</v>
      </c>
      <c r="BL177" s="114" t="s">
        <v>182</v>
      </c>
      <c r="BM177" s="218" t="s">
        <v>284</v>
      </c>
    </row>
    <row r="178" spans="2:63" s="194" customFormat="1" ht="22.9" customHeight="1">
      <c r="B178" s="195"/>
      <c r="D178" s="196" t="s">
        <v>69</v>
      </c>
      <c r="E178" s="205" t="s">
        <v>285</v>
      </c>
      <c r="F178" s="205" t="s">
        <v>286</v>
      </c>
      <c r="I178" s="234"/>
      <c r="J178" s="206">
        <f>BK178</f>
        <v>0</v>
      </c>
      <c r="L178" s="195"/>
      <c r="M178" s="199"/>
      <c r="N178" s="200"/>
      <c r="O178" s="200"/>
      <c r="P178" s="201">
        <f>SUM(P179:P184)</f>
        <v>40.24884</v>
      </c>
      <c r="Q178" s="200"/>
      <c r="R178" s="201">
        <f>SUM(R179:R184)</f>
        <v>0.20753475</v>
      </c>
      <c r="S178" s="200"/>
      <c r="T178" s="202">
        <f>SUM(T179:T184)</f>
        <v>0</v>
      </c>
      <c r="AR178" s="196" t="s">
        <v>80</v>
      </c>
      <c r="AT178" s="203" t="s">
        <v>69</v>
      </c>
      <c r="AU178" s="203" t="s">
        <v>78</v>
      </c>
      <c r="AY178" s="196" t="s">
        <v>117</v>
      </c>
      <c r="BK178" s="204">
        <f>SUM(BK179:BK184)</f>
        <v>0</v>
      </c>
    </row>
    <row r="179" spans="1:65" s="126" customFormat="1" ht="37.9" customHeight="1">
      <c r="A179" s="123"/>
      <c r="B179" s="124"/>
      <c r="C179" s="207" t="s">
        <v>287</v>
      </c>
      <c r="D179" s="207" t="s">
        <v>119</v>
      </c>
      <c r="E179" s="208" t="s">
        <v>288</v>
      </c>
      <c r="F179" s="209" t="s">
        <v>289</v>
      </c>
      <c r="G179" s="210" t="s">
        <v>160</v>
      </c>
      <c r="H179" s="211">
        <v>36.195</v>
      </c>
      <c r="I179" s="109"/>
      <c r="J179" s="212">
        <f aca="true" t="shared" si="30" ref="J179:J184">ROUND(I179*H179,2)</f>
        <v>0</v>
      </c>
      <c r="K179" s="213"/>
      <c r="L179" s="124"/>
      <c r="M179" s="214" t="s">
        <v>1</v>
      </c>
      <c r="N179" s="215" t="s">
        <v>35</v>
      </c>
      <c r="O179" s="216">
        <v>1.112</v>
      </c>
      <c r="P179" s="216">
        <f aca="true" t="shared" si="31" ref="P179:P184">O179*H179</f>
        <v>40.24884</v>
      </c>
      <c r="Q179" s="216">
        <v>0.00505</v>
      </c>
      <c r="R179" s="216">
        <f aca="true" t="shared" si="32" ref="R179:R184">Q179*H179</f>
        <v>0.18278475</v>
      </c>
      <c r="S179" s="216">
        <v>0</v>
      </c>
      <c r="T179" s="217">
        <f aca="true" t="shared" si="33" ref="T179:T184">S179*H179</f>
        <v>0</v>
      </c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R179" s="218" t="s">
        <v>182</v>
      </c>
      <c r="AT179" s="218" t="s">
        <v>119</v>
      </c>
      <c r="AU179" s="218" t="s">
        <v>80</v>
      </c>
      <c r="AY179" s="114" t="s">
        <v>117</v>
      </c>
      <c r="BE179" s="219">
        <f aca="true" t="shared" si="34" ref="BE179:BE184">IF(N179="základní",J179,0)</f>
        <v>0</v>
      </c>
      <c r="BF179" s="219">
        <f aca="true" t="shared" si="35" ref="BF179:BF184">IF(N179="snížená",J179,0)</f>
        <v>0</v>
      </c>
      <c r="BG179" s="219">
        <f aca="true" t="shared" si="36" ref="BG179:BG184">IF(N179="zákl. přenesená",J179,0)</f>
        <v>0</v>
      </c>
      <c r="BH179" s="219">
        <f aca="true" t="shared" si="37" ref="BH179:BH184">IF(N179="sníž. přenesená",J179,0)</f>
        <v>0</v>
      </c>
      <c r="BI179" s="219">
        <f aca="true" t="shared" si="38" ref="BI179:BI184">IF(N179="nulová",J179,0)</f>
        <v>0</v>
      </c>
      <c r="BJ179" s="114" t="s">
        <v>78</v>
      </c>
      <c r="BK179" s="219">
        <f aca="true" t="shared" si="39" ref="BK179:BK184">ROUND(I179*H179,2)</f>
        <v>0</v>
      </c>
      <c r="BL179" s="114" t="s">
        <v>182</v>
      </c>
      <c r="BM179" s="218" t="s">
        <v>290</v>
      </c>
    </row>
    <row r="180" spans="1:65" s="126" customFormat="1" ht="16.5" customHeight="1">
      <c r="A180" s="123"/>
      <c r="B180" s="124"/>
      <c r="C180" s="220" t="s">
        <v>291</v>
      </c>
      <c r="D180" s="220" t="s">
        <v>268</v>
      </c>
      <c r="E180" s="221" t="s">
        <v>292</v>
      </c>
      <c r="F180" s="222" t="s">
        <v>293</v>
      </c>
      <c r="G180" s="223" t="s">
        <v>160</v>
      </c>
      <c r="H180" s="224">
        <v>43.5</v>
      </c>
      <c r="I180" s="110"/>
      <c r="J180" s="225">
        <f t="shared" si="30"/>
        <v>0</v>
      </c>
      <c r="K180" s="226"/>
      <c r="L180" s="227"/>
      <c r="M180" s="228" t="s">
        <v>1</v>
      </c>
      <c r="N180" s="229" t="s">
        <v>35</v>
      </c>
      <c r="O180" s="216">
        <v>0</v>
      </c>
      <c r="P180" s="216">
        <f t="shared" si="31"/>
        <v>0</v>
      </c>
      <c r="Q180" s="216">
        <v>0.0005</v>
      </c>
      <c r="R180" s="216">
        <f t="shared" si="32"/>
        <v>0.021750000000000002</v>
      </c>
      <c r="S180" s="216">
        <v>0</v>
      </c>
      <c r="T180" s="217">
        <f t="shared" si="33"/>
        <v>0</v>
      </c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R180" s="218" t="s">
        <v>248</v>
      </c>
      <c r="AT180" s="218" t="s">
        <v>268</v>
      </c>
      <c r="AU180" s="218" t="s">
        <v>80</v>
      </c>
      <c r="AY180" s="114" t="s">
        <v>117</v>
      </c>
      <c r="BE180" s="219">
        <f t="shared" si="34"/>
        <v>0</v>
      </c>
      <c r="BF180" s="219">
        <f t="shared" si="35"/>
        <v>0</v>
      </c>
      <c r="BG180" s="219">
        <f t="shared" si="36"/>
        <v>0</v>
      </c>
      <c r="BH180" s="219">
        <f t="shared" si="37"/>
        <v>0</v>
      </c>
      <c r="BI180" s="219">
        <f t="shared" si="38"/>
        <v>0</v>
      </c>
      <c r="BJ180" s="114" t="s">
        <v>78</v>
      </c>
      <c r="BK180" s="219">
        <f t="shared" si="39"/>
        <v>0</v>
      </c>
      <c r="BL180" s="114" t="s">
        <v>182</v>
      </c>
      <c r="BM180" s="218" t="s">
        <v>294</v>
      </c>
    </row>
    <row r="181" spans="1:65" s="126" customFormat="1" ht="16.5" customHeight="1">
      <c r="A181" s="123"/>
      <c r="B181" s="124"/>
      <c r="C181" s="207" t="s">
        <v>295</v>
      </c>
      <c r="D181" s="207" t="s">
        <v>119</v>
      </c>
      <c r="E181" s="208" t="s">
        <v>296</v>
      </c>
      <c r="F181" s="209" t="s">
        <v>297</v>
      </c>
      <c r="G181" s="210" t="s">
        <v>160</v>
      </c>
      <c r="H181" s="211">
        <v>5</v>
      </c>
      <c r="I181" s="109"/>
      <c r="J181" s="212">
        <f t="shared" si="30"/>
        <v>0</v>
      </c>
      <c r="K181" s="213"/>
      <c r="L181" s="124"/>
      <c r="M181" s="214" t="s">
        <v>1</v>
      </c>
      <c r="N181" s="215" t="s">
        <v>35</v>
      </c>
      <c r="O181" s="216">
        <v>0</v>
      </c>
      <c r="P181" s="216">
        <f t="shared" si="31"/>
        <v>0</v>
      </c>
      <c r="Q181" s="216">
        <v>0</v>
      </c>
      <c r="R181" s="216">
        <f t="shared" si="32"/>
        <v>0</v>
      </c>
      <c r="S181" s="216">
        <v>0</v>
      </c>
      <c r="T181" s="217">
        <f t="shared" si="33"/>
        <v>0</v>
      </c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R181" s="218" t="s">
        <v>182</v>
      </c>
      <c r="AT181" s="218" t="s">
        <v>119</v>
      </c>
      <c r="AU181" s="218" t="s">
        <v>80</v>
      </c>
      <c r="AY181" s="114" t="s">
        <v>117</v>
      </c>
      <c r="BE181" s="219">
        <f t="shared" si="34"/>
        <v>0</v>
      </c>
      <c r="BF181" s="219">
        <f t="shared" si="35"/>
        <v>0</v>
      </c>
      <c r="BG181" s="219">
        <f t="shared" si="36"/>
        <v>0</v>
      </c>
      <c r="BH181" s="219">
        <f t="shared" si="37"/>
        <v>0</v>
      </c>
      <c r="BI181" s="219">
        <f t="shared" si="38"/>
        <v>0</v>
      </c>
      <c r="BJ181" s="114" t="s">
        <v>78</v>
      </c>
      <c r="BK181" s="219">
        <f t="shared" si="39"/>
        <v>0</v>
      </c>
      <c r="BL181" s="114" t="s">
        <v>182</v>
      </c>
      <c r="BM181" s="218" t="s">
        <v>298</v>
      </c>
    </row>
    <row r="182" spans="1:65" s="126" customFormat="1" ht="16.5" customHeight="1">
      <c r="A182" s="123"/>
      <c r="B182" s="124"/>
      <c r="C182" s="220" t="s">
        <v>299</v>
      </c>
      <c r="D182" s="220" t="s">
        <v>268</v>
      </c>
      <c r="E182" s="221" t="s">
        <v>292</v>
      </c>
      <c r="F182" s="222" t="s">
        <v>293</v>
      </c>
      <c r="G182" s="223" t="s">
        <v>160</v>
      </c>
      <c r="H182" s="224">
        <v>6</v>
      </c>
      <c r="I182" s="110"/>
      <c r="J182" s="225">
        <f t="shared" si="30"/>
        <v>0</v>
      </c>
      <c r="K182" s="226"/>
      <c r="L182" s="227"/>
      <c r="M182" s="228" t="s">
        <v>1</v>
      </c>
      <c r="N182" s="229" t="s">
        <v>35</v>
      </c>
      <c r="O182" s="216">
        <v>0</v>
      </c>
      <c r="P182" s="216">
        <f t="shared" si="31"/>
        <v>0</v>
      </c>
      <c r="Q182" s="216">
        <v>0.0005</v>
      </c>
      <c r="R182" s="216">
        <f t="shared" si="32"/>
        <v>0.003</v>
      </c>
      <c r="S182" s="216">
        <v>0</v>
      </c>
      <c r="T182" s="217">
        <f t="shared" si="33"/>
        <v>0</v>
      </c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R182" s="218" t="s">
        <v>248</v>
      </c>
      <c r="AT182" s="218" t="s">
        <v>268</v>
      </c>
      <c r="AU182" s="218" t="s">
        <v>80</v>
      </c>
      <c r="AY182" s="114" t="s">
        <v>117</v>
      </c>
      <c r="BE182" s="219">
        <f t="shared" si="34"/>
        <v>0</v>
      </c>
      <c r="BF182" s="219">
        <f t="shared" si="35"/>
        <v>0</v>
      </c>
      <c r="BG182" s="219">
        <f t="shared" si="36"/>
        <v>0</v>
      </c>
      <c r="BH182" s="219">
        <f t="shared" si="37"/>
        <v>0</v>
      </c>
      <c r="BI182" s="219">
        <f t="shared" si="38"/>
        <v>0</v>
      </c>
      <c r="BJ182" s="114" t="s">
        <v>78</v>
      </c>
      <c r="BK182" s="219">
        <f t="shared" si="39"/>
        <v>0</v>
      </c>
      <c r="BL182" s="114" t="s">
        <v>182</v>
      </c>
      <c r="BM182" s="218" t="s">
        <v>300</v>
      </c>
    </row>
    <row r="183" spans="1:65" s="126" customFormat="1" ht="24.2" customHeight="1">
      <c r="A183" s="123"/>
      <c r="B183" s="124"/>
      <c r="C183" s="207" t="s">
        <v>301</v>
      </c>
      <c r="D183" s="207" t="s">
        <v>119</v>
      </c>
      <c r="E183" s="208" t="s">
        <v>302</v>
      </c>
      <c r="F183" s="209" t="s">
        <v>303</v>
      </c>
      <c r="G183" s="210" t="s">
        <v>279</v>
      </c>
      <c r="H183" s="111"/>
      <c r="I183" s="109"/>
      <c r="J183" s="212">
        <f t="shared" si="30"/>
        <v>0</v>
      </c>
      <c r="K183" s="213"/>
      <c r="L183" s="124"/>
      <c r="M183" s="214" t="s">
        <v>1</v>
      </c>
      <c r="N183" s="215" t="s">
        <v>35</v>
      </c>
      <c r="O183" s="216">
        <v>0</v>
      </c>
      <c r="P183" s="216">
        <f t="shared" si="31"/>
        <v>0</v>
      </c>
      <c r="Q183" s="216">
        <v>0</v>
      </c>
      <c r="R183" s="216">
        <f t="shared" si="32"/>
        <v>0</v>
      </c>
      <c r="S183" s="216">
        <v>0</v>
      </c>
      <c r="T183" s="217">
        <f t="shared" si="33"/>
        <v>0</v>
      </c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R183" s="218" t="s">
        <v>182</v>
      </c>
      <c r="AT183" s="218" t="s">
        <v>119</v>
      </c>
      <c r="AU183" s="218" t="s">
        <v>80</v>
      </c>
      <c r="AY183" s="114" t="s">
        <v>117</v>
      </c>
      <c r="BE183" s="219">
        <f t="shared" si="34"/>
        <v>0</v>
      </c>
      <c r="BF183" s="219">
        <f t="shared" si="35"/>
        <v>0</v>
      </c>
      <c r="BG183" s="219">
        <f t="shared" si="36"/>
        <v>0</v>
      </c>
      <c r="BH183" s="219">
        <f t="shared" si="37"/>
        <v>0</v>
      </c>
      <c r="BI183" s="219">
        <f t="shared" si="38"/>
        <v>0</v>
      </c>
      <c r="BJ183" s="114" t="s">
        <v>78</v>
      </c>
      <c r="BK183" s="219">
        <f t="shared" si="39"/>
        <v>0</v>
      </c>
      <c r="BL183" s="114" t="s">
        <v>182</v>
      </c>
      <c r="BM183" s="218" t="s">
        <v>304</v>
      </c>
    </row>
    <row r="184" spans="1:65" s="126" customFormat="1" ht="24.2" customHeight="1">
      <c r="A184" s="123"/>
      <c r="B184" s="124"/>
      <c r="C184" s="207" t="s">
        <v>305</v>
      </c>
      <c r="D184" s="207" t="s">
        <v>119</v>
      </c>
      <c r="E184" s="208" t="s">
        <v>306</v>
      </c>
      <c r="F184" s="209" t="s">
        <v>307</v>
      </c>
      <c r="G184" s="210" t="s">
        <v>279</v>
      </c>
      <c r="H184" s="111"/>
      <c r="I184" s="109"/>
      <c r="J184" s="212">
        <f t="shared" si="30"/>
        <v>0</v>
      </c>
      <c r="K184" s="213"/>
      <c r="L184" s="124"/>
      <c r="M184" s="214" t="s">
        <v>1</v>
      </c>
      <c r="N184" s="215" t="s">
        <v>35</v>
      </c>
      <c r="O184" s="216">
        <v>0</v>
      </c>
      <c r="P184" s="216">
        <f t="shared" si="31"/>
        <v>0</v>
      </c>
      <c r="Q184" s="216">
        <v>0</v>
      </c>
      <c r="R184" s="216">
        <f t="shared" si="32"/>
        <v>0</v>
      </c>
      <c r="S184" s="216">
        <v>0</v>
      </c>
      <c r="T184" s="217">
        <f t="shared" si="33"/>
        <v>0</v>
      </c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R184" s="218" t="s">
        <v>182</v>
      </c>
      <c r="AT184" s="218" t="s">
        <v>119</v>
      </c>
      <c r="AU184" s="218" t="s">
        <v>80</v>
      </c>
      <c r="AY184" s="114" t="s">
        <v>117</v>
      </c>
      <c r="BE184" s="219">
        <f t="shared" si="34"/>
        <v>0</v>
      </c>
      <c r="BF184" s="219">
        <f t="shared" si="35"/>
        <v>0</v>
      </c>
      <c r="BG184" s="219">
        <f t="shared" si="36"/>
        <v>0</v>
      </c>
      <c r="BH184" s="219">
        <f t="shared" si="37"/>
        <v>0</v>
      </c>
      <c r="BI184" s="219">
        <f t="shared" si="38"/>
        <v>0</v>
      </c>
      <c r="BJ184" s="114" t="s">
        <v>78</v>
      </c>
      <c r="BK184" s="219">
        <f t="shared" si="39"/>
        <v>0</v>
      </c>
      <c r="BL184" s="114" t="s">
        <v>182</v>
      </c>
      <c r="BM184" s="218" t="s">
        <v>308</v>
      </c>
    </row>
    <row r="185" spans="2:63" s="194" customFormat="1" ht="22.9" customHeight="1">
      <c r="B185" s="195"/>
      <c r="D185" s="196" t="s">
        <v>69</v>
      </c>
      <c r="E185" s="205" t="s">
        <v>309</v>
      </c>
      <c r="F185" s="205" t="s">
        <v>310</v>
      </c>
      <c r="I185" s="234"/>
      <c r="J185" s="206">
        <f>BK185</f>
        <v>0</v>
      </c>
      <c r="L185" s="195"/>
      <c r="M185" s="199"/>
      <c r="N185" s="200"/>
      <c r="O185" s="200"/>
      <c r="P185" s="201">
        <f>SUM(P186:P187)</f>
        <v>1.81236</v>
      </c>
      <c r="Q185" s="200"/>
      <c r="R185" s="201">
        <f>SUM(R186:R187)</f>
        <v>0.0056293</v>
      </c>
      <c r="S185" s="200"/>
      <c r="T185" s="202">
        <f>SUM(T186:T187)</f>
        <v>0</v>
      </c>
      <c r="AR185" s="196" t="s">
        <v>80</v>
      </c>
      <c r="AT185" s="203" t="s">
        <v>69</v>
      </c>
      <c r="AU185" s="203" t="s">
        <v>78</v>
      </c>
      <c r="AY185" s="196" t="s">
        <v>117</v>
      </c>
      <c r="BK185" s="204">
        <f>SUM(BK186:BK187)</f>
        <v>0</v>
      </c>
    </row>
    <row r="186" spans="1:65" s="126" customFormat="1" ht="24.2" customHeight="1">
      <c r="A186" s="123"/>
      <c r="B186" s="124"/>
      <c r="C186" s="207" t="s">
        <v>311</v>
      </c>
      <c r="D186" s="207" t="s">
        <v>119</v>
      </c>
      <c r="E186" s="208" t="s">
        <v>312</v>
      </c>
      <c r="F186" s="209" t="s">
        <v>313</v>
      </c>
      <c r="G186" s="210" t="s">
        <v>160</v>
      </c>
      <c r="H186" s="211">
        <v>6.865</v>
      </c>
      <c r="I186" s="109"/>
      <c r="J186" s="212">
        <f>ROUND(I186*H186,2)</f>
        <v>0</v>
      </c>
      <c r="K186" s="213"/>
      <c r="L186" s="124"/>
      <c r="M186" s="214" t="s">
        <v>1</v>
      </c>
      <c r="N186" s="215" t="s">
        <v>35</v>
      </c>
      <c r="O186" s="216">
        <v>0.075</v>
      </c>
      <c r="P186" s="216">
        <f>O186*H186</f>
        <v>0.514875</v>
      </c>
      <c r="Q186" s="216">
        <v>0.0001</v>
      </c>
      <c r="R186" s="216">
        <f>Q186*H186</f>
        <v>0.0006865</v>
      </c>
      <c r="S186" s="216">
        <v>0</v>
      </c>
      <c r="T186" s="217">
        <f>S186*H186</f>
        <v>0</v>
      </c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R186" s="218" t="s">
        <v>182</v>
      </c>
      <c r="AT186" s="218" t="s">
        <v>119</v>
      </c>
      <c r="AU186" s="218" t="s">
        <v>80</v>
      </c>
      <c r="AY186" s="114" t="s">
        <v>117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14" t="s">
        <v>78</v>
      </c>
      <c r="BK186" s="219">
        <f>ROUND(I186*H186,2)</f>
        <v>0</v>
      </c>
      <c r="BL186" s="114" t="s">
        <v>182</v>
      </c>
      <c r="BM186" s="218" t="s">
        <v>314</v>
      </c>
    </row>
    <row r="187" spans="1:65" s="126" customFormat="1" ht="24.2" customHeight="1">
      <c r="A187" s="123"/>
      <c r="B187" s="124"/>
      <c r="C187" s="207" t="s">
        <v>315</v>
      </c>
      <c r="D187" s="207" t="s">
        <v>119</v>
      </c>
      <c r="E187" s="208" t="s">
        <v>316</v>
      </c>
      <c r="F187" s="209" t="s">
        <v>317</v>
      </c>
      <c r="G187" s="210" t="s">
        <v>160</v>
      </c>
      <c r="H187" s="211">
        <v>6.865</v>
      </c>
      <c r="I187" s="109"/>
      <c r="J187" s="212">
        <f>ROUND(I187*H187,2)</f>
        <v>0</v>
      </c>
      <c r="K187" s="213"/>
      <c r="L187" s="124"/>
      <c r="M187" s="214" t="s">
        <v>1</v>
      </c>
      <c r="N187" s="215" t="s">
        <v>35</v>
      </c>
      <c r="O187" s="216">
        <v>0.189</v>
      </c>
      <c r="P187" s="216">
        <f>O187*H187</f>
        <v>1.297485</v>
      </c>
      <c r="Q187" s="216">
        <v>0.00072</v>
      </c>
      <c r="R187" s="216">
        <f>Q187*H187</f>
        <v>0.004942800000000001</v>
      </c>
      <c r="S187" s="216">
        <v>0</v>
      </c>
      <c r="T187" s="217">
        <f>S187*H187</f>
        <v>0</v>
      </c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R187" s="218" t="s">
        <v>182</v>
      </c>
      <c r="AT187" s="218" t="s">
        <v>119</v>
      </c>
      <c r="AU187" s="218" t="s">
        <v>80</v>
      </c>
      <c r="AY187" s="114" t="s">
        <v>117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14" t="s">
        <v>78</v>
      </c>
      <c r="BK187" s="219">
        <f>ROUND(I187*H187,2)</f>
        <v>0</v>
      </c>
      <c r="BL187" s="114" t="s">
        <v>182</v>
      </c>
      <c r="BM187" s="218" t="s">
        <v>318</v>
      </c>
    </row>
    <row r="188" spans="2:63" s="194" customFormat="1" ht="25.9" customHeight="1">
      <c r="B188" s="195"/>
      <c r="D188" s="196" t="s">
        <v>69</v>
      </c>
      <c r="E188" s="197" t="s">
        <v>319</v>
      </c>
      <c r="F188" s="197" t="s">
        <v>320</v>
      </c>
      <c r="I188" s="234"/>
      <c r="J188" s="198">
        <f>BK188</f>
        <v>0</v>
      </c>
      <c r="L188" s="195"/>
      <c r="M188" s="199"/>
      <c r="N188" s="200"/>
      <c r="O188" s="200"/>
      <c r="P188" s="201">
        <f>SUM(P189:P191)</f>
        <v>0</v>
      </c>
      <c r="Q188" s="200"/>
      <c r="R188" s="201">
        <f>SUM(R189:R191)</f>
        <v>0</v>
      </c>
      <c r="S188" s="200"/>
      <c r="T188" s="202">
        <f>SUM(T189:T191)</f>
        <v>0</v>
      </c>
      <c r="AR188" s="196" t="s">
        <v>135</v>
      </c>
      <c r="AT188" s="203" t="s">
        <v>69</v>
      </c>
      <c r="AU188" s="203" t="s">
        <v>70</v>
      </c>
      <c r="AY188" s="196" t="s">
        <v>117</v>
      </c>
      <c r="BK188" s="204">
        <f>SUM(BK189:BK191)</f>
        <v>0</v>
      </c>
    </row>
    <row r="189" spans="1:65" s="126" customFormat="1" ht="16.5" customHeight="1">
      <c r="A189" s="123"/>
      <c r="B189" s="124"/>
      <c r="C189" s="207" t="s">
        <v>321</v>
      </c>
      <c r="D189" s="207" t="s">
        <v>119</v>
      </c>
      <c r="E189" s="208" t="s">
        <v>322</v>
      </c>
      <c r="F189" s="209" t="s">
        <v>323</v>
      </c>
      <c r="G189" s="210" t="s">
        <v>324</v>
      </c>
      <c r="H189" s="211">
        <v>1</v>
      </c>
      <c r="I189" s="109"/>
      <c r="J189" s="212">
        <f>ROUND(I189*H189,2)</f>
        <v>0</v>
      </c>
      <c r="K189" s="213"/>
      <c r="L189" s="124"/>
      <c r="M189" s="214" t="s">
        <v>1</v>
      </c>
      <c r="N189" s="215" t="s">
        <v>35</v>
      </c>
      <c r="O189" s="216">
        <v>0</v>
      </c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R189" s="218" t="s">
        <v>325</v>
      </c>
      <c r="AT189" s="218" t="s">
        <v>119</v>
      </c>
      <c r="AU189" s="218" t="s">
        <v>78</v>
      </c>
      <c r="AY189" s="114" t="s">
        <v>117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14" t="s">
        <v>78</v>
      </c>
      <c r="BK189" s="219">
        <f>ROUND(I189*H189,2)</f>
        <v>0</v>
      </c>
      <c r="BL189" s="114" t="s">
        <v>325</v>
      </c>
      <c r="BM189" s="218" t="s">
        <v>326</v>
      </c>
    </row>
    <row r="190" spans="1:65" s="126" customFormat="1" ht="16.5" customHeight="1">
      <c r="A190" s="123"/>
      <c r="B190" s="124"/>
      <c r="C190" s="207" t="s">
        <v>327</v>
      </c>
      <c r="D190" s="207" t="s">
        <v>119</v>
      </c>
      <c r="E190" s="208" t="s">
        <v>328</v>
      </c>
      <c r="F190" s="209" t="s">
        <v>329</v>
      </c>
      <c r="G190" s="210" t="s">
        <v>324</v>
      </c>
      <c r="H190" s="211">
        <v>1</v>
      </c>
      <c r="I190" s="109"/>
      <c r="J190" s="212">
        <f>ROUND(I190*H190,2)</f>
        <v>0</v>
      </c>
      <c r="K190" s="213"/>
      <c r="L190" s="124"/>
      <c r="M190" s="214" t="s">
        <v>1</v>
      </c>
      <c r="N190" s="215" t="s">
        <v>35</v>
      </c>
      <c r="O190" s="216">
        <v>0</v>
      </c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R190" s="218" t="s">
        <v>325</v>
      </c>
      <c r="AT190" s="218" t="s">
        <v>119</v>
      </c>
      <c r="AU190" s="218" t="s">
        <v>78</v>
      </c>
      <c r="AY190" s="114" t="s">
        <v>117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14" t="s">
        <v>78</v>
      </c>
      <c r="BK190" s="219">
        <f>ROUND(I190*H190,2)</f>
        <v>0</v>
      </c>
      <c r="BL190" s="114" t="s">
        <v>325</v>
      </c>
      <c r="BM190" s="218" t="s">
        <v>330</v>
      </c>
    </row>
    <row r="191" spans="1:65" s="126" customFormat="1" ht="16.5" customHeight="1">
      <c r="A191" s="123"/>
      <c r="B191" s="124"/>
      <c r="C191" s="207" t="s">
        <v>331</v>
      </c>
      <c r="D191" s="207" t="s">
        <v>119</v>
      </c>
      <c r="E191" s="208" t="s">
        <v>332</v>
      </c>
      <c r="F191" s="209" t="s">
        <v>333</v>
      </c>
      <c r="G191" s="210" t="s">
        <v>324</v>
      </c>
      <c r="H191" s="211">
        <v>1</v>
      </c>
      <c r="I191" s="109"/>
      <c r="J191" s="212">
        <f>ROUND(I191*H191,2)</f>
        <v>0</v>
      </c>
      <c r="K191" s="213"/>
      <c r="L191" s="124"/>
      <c r="M191" s="230" t="s">
        <v>1</v>
      </c>
      <c r="N191" s="231" t="s">
        <v>35</v>
      </c>
      <c r="O191" s="232">
        <v>0</v>
      </c>
      <c r="P191" s="232">
        <f>O191*H191</f>
        <v>0</v>
      </c>
      <c r="Q191" s="232">
        <v>0</v>
      </c>
      <c r="R191" s="232">
        <f>Q191*H191</f>
        <v>0</v>
      </c>
      <c r="S191" s="232">
        <v>0</v>
      </c>
      <c r="T191" s="233">
        <f>S191*H191</f>
        <v>0</v>
      </c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R191" s="218" t="s">
        <v>325</v>
      </c>
      <c r="AT191" s="218" t="s">
        <v>119</v>
      </c>
      <c r="AU191" s="218" t="s">
        <v>78</v>
      </c>
      <c r="AY191" s="114" t="s">
        <v>117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14" t="s">
        <v>78</v>
      </c>
      <c r="BK191" s="219">
        <f>ROUND(I191*H191,2)</f>
        <v>0</v>
      </c>
      <c r="BL191" s="114" t="s">
        <v>325</v>
      </c>
      <c r="BM191" s="218" t="s">
        <v>334</v>
      </c>
    </row>
    <row r="192" spans="1:31" s="126" customFormat="1" ht="6.95" customHeight="1">
      <c r="A192" s="123"/>
      <c r="B192" s="158"/>
      <c r="C192" s="159"/>
      <c r="D192" s="159"/>
      <c r="E192" s="159"/>
      <c r="F192" s="159"/>
      <c r="G192" s="159"/>
      <c r="H192" s="159"/>
      <c r="I192" s="159"/>
      <c r="J192" s="159"/>
      <c r="K192" s="159"/>
      <c r="L192" s="124"/>
      <c r="M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</row>
  </sheetData>
  <sheetProtection algorithmName="SHA-512" hashValue="1XICpw+Xc7qq7/VDDD+P1ScvI9wwYxXMo21CcaU7pVO8IRdOfBNPx+Y+CTJCHPqWMylcQu8KzNscgxsznqsVCw==" saltValue="okHxJ5gNJC5qdnhs3Bs0EQ==" spinCount="100000" sheet="1" objects="1" scenarios="1"/>
  <autoFilter ref="C128:K191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PC-KOHOUTEK\Kohoutek</dc:creator>
  <cp:keywords/>
  <dc:description/>
  <cp:lastModifiedBy>RoMo</cp:lastModifiedBy>
  <cp:lastPrinted>2022-04-26T08:45:30Z</cp:lastPrinted>
  <dcterms:created xsi:type="dcterms:W3CDTF">2022-04-26T07:19:41Z</dcterms:created>
  <dcterms:modified xsi:type="dcterms:W3CDTF">2022-04-26T09:54:15Z</dcterms:modified>
  <cp:category/>
  <cp:version/>
  <cp:contentType/>
  <cp:contentStatus/>
</cp:coreProperties>
</file>