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7060" windowHeight="11535"/>
  </bookViews>
  <sheets>
    <sheet name="Rekapitulace stavby" sheetId="1" r:id="rId1"/>
    <sheet name="BENESOV - ul. Hodějovskéh..." sheetId="2" r:id="rId2"/>
  </sheets>
  <definedNames>
    <definedName name="_xlnm._FilterDatabase" localSheetId="1" hidden="1">'BENESOV - ul. Hodějovskéh...'!$C$128:$K$193</definedName>
    <definedName name="_xlnm.Print_Titles" localSheetId="1">'BENESOV - ul. Hodějovskéh...'!$128:$128</definedName>
    <definedName name="_xlnm.Print_Titles" localSheetId="0">'Rekapitulace stavby'!$92:$92</definedName>
    <definedName name="_xlnm.Print_Area" localSheetId="1">'BENESOV - ul. Hodějovskéh...'!$C$4:$J$76,'BENESOV - ul. Hodějovskéh...'!$C$118:$J$193</definedName>
    <definedName name="_xlnm.Print_Area" localSheetId="0">'Rekapitulace stavby'!$D$4:$AO$76,'Rekapitulace stavby'!$C$82:$AQ$103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J126" i="2"/>
  <c r="F125" i="2"/>
  <c r="F123" i="2"/>
  <c r="E121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0" i="2"/>
  <c r="F89" i="2"/>
  <c r="F87" i="2"/>
  <c r="E85" i="2"/>
  <c r="J19" i="2"/>
  <c r="E19" i="2"/>
  <c r="J125" i="2"/>
  <c r="J18" i="2"/>
  <c r="J16" i="2"/>
  <c r="E16" i="2"/>
  <c r="F126" i="2"/>
  <c r="J15" i="2"/>
  <c r="J10" i="2"/>
  <c r="J87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88" i="2"/>
  <c r="BK184" i="2"/>
  <c r="BK176" i="2"/>
  <c r="J160" i="2"/>
  <c r="BK149" i="2"/>
  <c r="J142" i="2"/>
  <c r="J136" i="2"/>
  <c r="AS94" i="1"/>
  <c r="J189" i="2"/>
  <c r="BK179" i="2"/>
  <c r="BK172" i="2"/>
  <c r="BK168" i="2"/>
  <c r="J161" i="2"/>
  <c r="BK157" i="2"/>
  <c r="J143" i="2"/>
  <c r="BK182" i="2"/>
  <c r="J174" i="2"/>
  <c r="J168" i="2"/>
  <c r="J157" i="2"/>
  <c r="J153" i="2"/>
  <c r="J145" i="2"/>
  <c r="BK135" i="2"/>
  <c r="J192" i="2"/>
  <c r="J179" i="2"/>
  <c r="BK174" i="2"/>
  <c r="BK164" i="2"/>
  <c r="BK154" i="2"/>
  <c r="BK143" i="2"/>
  <c r="J140" i="2"/>
  <c r="BK133" i="2"/>
  <c r="BK189" i="2"/>
  <c r="BK186" i="2"/>
  <c r="BK183" i="2"/>
  <c r="BK173" i="2"/>
  <c r="BK150" i="2"/>
  <c r="BK146" i="2"/>
  <c r="J139" i="2"/>
  <c r="J134" i="2"/>
  <c r="J181" i="2"/>
  <c r="J175" i="2"/>
  <c r="J169" i="2"/>
  <c r="BK163" i="2"/>
  <c r="BK156" i="2"/>
  <c r="BK132" i="2"/>
  <c r="J184" i="2"/>
  <c r="J180" i="2"/>
  <c r="BK170" i="2"/>
  <c r="BK160" i="2"/>
  <c r="BK152" i="2"/>
  <c r="BK147" i="2"/>
  <c r="J137" i="2"/>
  <c r="J132" i="2"/>
  <c r="J186" i="2"/>
  <c r="J167" i="2"/>
  <c r="J163" i="2"/>
  <c r="J149" i="2"/>
  <c r="J144" i="2"/>
  <c r="BK138" i="2"/>
  <c r="J187" i="2"/>
  <c r="J182" i="2"/>
  <c r="BK167" i="2"/>
  <c r="BK153" i="2"/>
  <c r="J147" i="2"/>
  <c r="J138" i="2"/>
  <c r="J193" i="2"/>
  <c r="J191" i="2"/>
  <c r="J173" i="2"/>
  <c r="J170" i="2"/>
  <c r="J164" i="2"/>
  <c r="BK158" i="2"/>
  <c r="BK136" i="2"/>
  <c r="BK193" i="2"/>
  <c r="J183" i="2"/>
  <c r="BK175" i="2"/>
  <c r="BK169" i="2"/>
  <c r="BK165" i="2"/>
  <c r="J154" i="2"/>
  <c r="J148" i="2"/>
  <c r="BK141" i="2"/>
  <c r="BK188" i="2"/>
  <c r="BK178" i="2"/>
  <c r="J172" i="2"/>
  <c r="BK159" i="2"/>
  <c r="J146" i="2"/>
  <c r="BK142" i="2"/>
  <c r="BK139" i="2"/>
  <c r="BK191" i="2"/>
  <c r="BK185" i="2"/>
  <c r="J178" i="2"/>
  <c r="BK161" i="2"/>
  <c r="BK148" i="2"/>
  <c r="BK140" i="2"/>
  <c r="J135" i="2"/>
  <c r="BK192" i="2"/>
  <c r="BK180" i="2"/>
  <c r="J176" i="2"/>
  <c r="BK171" i="2"/>
  <c r="J166" i="2"/>
  <c r="J159" i="2"/>
  <c r="J152" i="2"/>
  <c r="J133" i="2"/>
  <c r="J185" i="2"/>
  <c r="BK181" i="2"/>
  <c r="J171" i="2"/>
  <c r="J165" i="2"/>
  <c r="J156" i="2"/>
  <c r="J150" i="2"/>
  <c r="BK144" i="2"/>
  <c r="BK134" i="2"/>
  <c r="BK187" i="2"/>
  <c r="BK166" i="2"/>
  <c r="J158" i="2"/>
  <c r="BK145" i="2"/>
  <c r="J141" i="2"/>
  <c r="BK137" i="2"/>
  <c r="P131" i="2" l="1"/>
  <c r="R151" i="2"/>
  <c r="T155" i="2"/>
  <c r="T162" i="2"/>
  <c r="BK190" i="2"/>
  <c r="J190" i="2" s="1"/>
  <c r="J101" i="2" s="1"/>
  <c r="T131" i="2"/>
  <c r="P151" i="2"/>
  <c r="P155" i="2"/>
  <c r="P162" i="2"/>
  <c r="R177" i="2"/>
  <c r="P190" i="2"/>
  <c r="BK131" i="2"/>
  <c r="BK151" i="2"/>
  <c r="J151" i="2"/>
  <c r="J97" i="2" s="1"/>
  <c r="T151" i="2"/>
  <c r="BK162" i="2"/>
  <c r="J162" i="2" s="1"/>
  <c r="J99" i="2" s="1"/>
  <c r="R162" i="2"/>
  <c r="P177" i="2"/>
  <c r="R190" i="2"/>
  <c r="R131" i="2"/>
  <c r="BK155" i="2"/>
  <c r="J155" i="2" s="1"/>
  <c r="J98" i="2" s="1"/>
  <c r="R155" i="2"/>
  <c r="BK177" i="2"/>
  <c r="J177" i="2" s="1"/>
  <c r="J100" i="2" s="1"/>
  <c r="T177" i="2"/>
  <c r="T190" i="2"/>
  <c r="J89" i="2"/>
  <c r="BE135" i="2"/>
  <c r="BE141" i="2"/>
  <c r="BE144" i="2"/>
  <c r="BE146" i="2"/>
  <c r="BE148" i="2"/>
  <c r="BE150" i="2"/>
  <c r="BE152" i="2"/>
  <c r="BE156" i="2"/>
  <c r="BE167" i="2"/>
  <c r="BE168" i="2"/>
  <c r="BE170" i="2"/>
  <c r="BE176" i="2"/>
  <c r="BE179" i="2"/>
  <c r="BE181" i="2"/>
  <c r="BE183" i="2"/>
  <c r="BE186" i="2"/>
  <c r="J123" i="2"/>
  <c r="BE132" i="2"/>
  <c r="BE138" i="2"/>
  <c r="BE140" i="2"/>
  <c r="BE142" i="2"/>
  <c r="BE159" i="2"/>
  <c r="BE160" i="2"/>
  <c r="BE161" i="2"/>
  <c r="BE164" i="2"/>
  <c r="BE166" i="2"/>
  <c r="BE172" i="2"/>
  <c r="BE185" i="2"/>
  <c r="BE187" i="2"/>
  <c r="BE188" i="2"/>
  <c r="F90" i="2"/>
  <c r="BE133" i="2"/>
  <c r="BE134" i="2"/>
  <c r="BE139" i="2"/>
  <c r="BE145" i="2"/>
  <c r="BE149" i="2"/>
  <c r="BE153" i="2"/>
  <c r="BE171" i="2"/>
  <c r="BE173" i="2"/>
  <c r="BE182" i="2"/>
  <c r="BE184" i="2"/>
  <c r="BE189" i="2"/>
  <c r="BE191" i="2"/>
  <c r="BE193" i="2"/>
  <c r="BE136" i="2"/>
  <c r="BE137" i="2"/>
  <c r="BE143" i="2"/>
  <c r="BE147" i="2"/>
  <c r="BE154" i="2"/>
  <c r="BE157" i="2"/>
  <c r="BE158" i="2"/>
  <c r="BE163" i="2"/>
  <c r="BE165" i="2"/>
  <c r="BE169" i="2"/>
  <c r="BE174" i="2"/>
  <c r="BE175" i="2"/>
  <c r="BE178" i="2"/>
  <c r="BE180" i="2"/>
  <c r="BE192" i="2"/>
  <c r="F35" i="2"/>
  <c r="BB95" i="1" s="1"/>
  <c r="BB94" i="1" s="1"/>
  <c r="AX94" i="1" s="1"/>
  <c r="F34" i="2"/>
  <c r="BA95" i="1" s="1"/>
  <c r="BA94" i="1" s="1"/>
  <c r="W33" i="1" s="1"/>
  <c r="F36" i="2"/>
  <c r="BC95" i="1" s="1"/>
  <c r="BC94" i="1" s="1"/>
  <c r="W35" i="1" s="1"/>
  <c r="F37" i="2"/>
  <c r="BD95" i="1" s="1"/>
  <c r="BD94" i="1" s="1"/>
  <c r="W36" i="1" s="1"/>
  <c r="J34" i="2"/>
  <c r="AW95" i="1" s="1"/>
  <c r="R130" i="2" l="1"/>
  <c r="R129" i="2" s="1"/>
  <c r="T130" i="2"/>
  <c r="T129" i="2"/>
  <c r="BK130" i="2"/>
  <c r="J130" i="2" s="1"/>
  <c r="J95" i="2" s="1"/>
  <c r="P130" i="2"/>
  <c r="P129" i="2"/>
  <c r="AU95" i="1"/>
  <c r="AU94" i="1" s="1"/>
  <c r="J131" i="2"/>
  <c r="J96" i="2" s="1"/>
  <c r="AY94" i="1"/>
  <c r="AW94" i="1"/>
  <c r="AK33" i="1" s="1"/>
  <c r="W34" i="1"/>
  <c r="BK129" i="2" l="1"/>
  <c r="J129" i="2" s="1"/>
  <c r="J94" i="2" s="1"/>
  <c r="J28" i="2" s="1"/>
  <c r="J110" i="2" s="1"/>
  <c r="BE110" i="2" s="1"/>
  <c r="F33" i="2" s="1"/>
  <c r="AZ95" i="1" s="1"/>
  <c r="AZ94" i="1" s="1"/>
  <c r="AV94" i="1" s="1"/>
  <c r="AT94" i="1" s="1"/>
  <c r="J33" i="2" l="1"/>
  <c r="AV95" i="1" s="1"/>
  <c r="AT95" i="1" s="1"/>
  <c r="J104" i="2"/>
  <c r="J29" i="2" s="1"/>
  <c r="J30" i="2" s="1"/>
  <c r="AG95" i="1" s="1"/>
  <c r="AG94" i="1" s="1"/>
  <c r="AG99" i="1" s="1"/>
  <c r="AV99" i="1" s="1"/>
  <c r="BY99" i="1" s="1"/>
  <c r="AN94" i="1" l="1"/>
  <c r="CD99" i="1"/>
  <c r="AN95" i="1"/>
  <c r="J39" i="2"/>
  <c r="AN99" i="1"/>
  <c r="AG101" i="1"/>
  <c r="CD101" i="1"/>
  <c r="AG100" i="1"/>
  <c r="AV100" i="1" s="1"/>
  <c r="BY100" i="1" s="1"/>
  <c r="J112" i="2"/>
  <c r="AG98" i="1"/>
  <c r="CD98" i="1" s="1"/>
  <c r="AK26" i="1"/>
  <c r="CD100" i="1" l="1"/>
  <c r="AV98" i="1"/>
  <c r="BY98" i="1" s="1"/>
  <c r="W32" i="1"/>
  <c r="AG97" i="1"/>
  <c r="AK27" i="1" s="1"/>
  <c r="AK29" i="1" s="1"/>
  <c r="AV101" i="1"/>
  <c r="BY101" i="1" s="1"/>
  <c r="AN100" i="1"/>
  <c r="AN101" i="1" l="1"/>
  <c r="AN98" i="1"/>
  <c r="AG103" i="1"/>
  <c r="AK32" i="1"/>
  <c r="AK38" i="1" s="1"/>
  <c r="AN97" i="1" l="1"/>
  <c r="AN103" i="1" s="1"/>
</calcChain>
</file>

<file path=xl/sharedStrings.xml><?xml version="1.0" encoding="utf-8"?>
<sst xmlns="http://schemas.openxmlformats.org/spreadsheetml/2006/main" count="1146" uniqueCount="367">
  <si>
    <t>Export Komplet</t>
  </si>
  <si>
    <t/>
  </si>
  <si>
    <t>2.0</t>
  </si>
  <si>
    <t>False</t>
  </si>
  <si>
    <t>{6a057e20-4185-4ffc-95ae-4f1c7c2121d1}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</si>
  <si>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</si>
  <si>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</si>
  <si>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</si>
  <si>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</si>
  <si>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</si>
  <si>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</si>
  <si>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</si>
  <si>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</si>
  <si>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</si>
  <si>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BENESOV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</si>
  <si>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</si>
  <si>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</si>
  <si>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ul. Hodějovského - sanace + rekonstrukce potrubí</t>
  </si>
  <si>
    <t>KSO:</t>
  </si>
  <si>
    <t>CC-CZ:</t>
  </si>
  <si>
    <t>Místo:</t>
  </si>
  <si>
    <t>Benešov</t>
  </si>
  <si>
    <t>Datum:</t>
  </si>
  <si>
    <t>1. 3. 2023</t>
  </si>
  <si>
    <t>Zadavatel:</t>
  </si>
  <si>
    <t>IČ:</t>
  </si>
  <si>
    <t>00231401</t>
  </si>
  <si>
    <t>Město Benešov</t>
  </si>
  <si>
    <t>DIČ:</t>
  </si>
  <si>
    <t>CZ00231401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</si>
  <si>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</si>
  <si>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</si>
  <si>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</si>
  <si>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</si>
  <si>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</si>
  <si>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</si>
  <si>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</si>
  <si>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</si>
  <si>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</si>
  <si>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</si>
  <si>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</si>
  <si>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</si>
  <si>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</si>
  <si>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</si>
  <si>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</si>
  <si>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</si>
  <si>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</si>
  <si>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</si>
  <si>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</si>
  <si>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</si>
  <si>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</si>
  <si>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</si>
  <si>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</si>
  <si>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</si>
  <si>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</si>
  <si>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</si>
  <si>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</si>
  <si>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</si>
  <si>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</si>
  <si>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</si>
  <si>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</si>
  <si>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</si>
  <si>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</si>
  <si>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</si>
  <si>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</si>
  <si>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</si>
  <si>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</si>
  <si>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</si>
  <si>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</si>
  <si>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</si>
  <si>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</si>
  <si>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</si>
  <si>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</si>
  <si>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</si>
  <si>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</si>
  <si>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</si>
  <si>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</si>
  <si>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</si>
  <si>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</si>
  <si>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</si>
  <si>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</si>
  <si>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</si>
  <si>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</si>
  <si>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</si>
  <si>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</si>
  <si>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</si>
  <si>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</si>
  <si>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</si>
  <si>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</si>
  <si>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</si>
  <si>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</si>
  <si>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</si>
  <si>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</si>
  <si>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</si>
  <si>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</si>
  <si>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</si>
  <si>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</si>
  <si>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</si>
  <si>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</si>
  <si>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</si>
  <si>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</si>
  <si>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</si>
  <si>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</si>
  <si>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</si>
  <si>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</si>
  <si>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</si>
  <si>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</si>
  <si>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</si>
  <si>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Sanace potrubí</t>
  </si>
  <si>
    <t xml:space="preserve">    997 - Přesun sutě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</si>
  <si>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</si>
  <si>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</si>
  <si>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</si>
  <si>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</si>
  <si>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</si>
  <si>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</si>
  <si>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</si>
  <si>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</si>
  <si>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</si>
  <si>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</si>
  <si>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</si>
  <si>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</si>
  <si>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</si>
  <si>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</si>
  <si>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</si>
  <si>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</si>
  <si>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</si>
  <si>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</si>
  <si>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</si>
  <si>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</si>
  <si>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</si>
  <si>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</si>
  <si>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</si>
  <si>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</si>
  <si>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</si>
  <si>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</si>
  <si>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</si>
  <si>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K</t>
  </si>
  <si>
    <t>113107122</t>
  </si>
  <si>
    <t>Odstranění podkladu pl do 50 m2 z kameniva drceného tl 200 mm</t>
  </si>
  <si>
    <t>m2</t>
  </si>
  <si>
    <t>4</t>
  </si>
  <si>
    <t>1475301884</t>
  </si>
  <si>
    <t>14</t>
  </si>
  <si>
    <t>113107142.1</t>
  </si>
  <si>
    <t>Odstranění podkladu pl do 50 m2 živičných tl 100 mm</t>
  </si>
  <si>
    <t>-671957746</t>
  </si>
  <si>
    <t>115101201</t>
  </si>
  <si>
    <t>Čerpání vody na dopravní výšku do 10 m průměrný přítok do 500 l/min včetně čerpadla a MaR</t>
  </si>
  <si>
    <t>hr</t>
  </si>
  <si>
    <t>595031670</t>
  </si>
  <si>
    <t>16</t>
  </si>
  <si>
    <t>115101301</t>
  </si>
  <si>
    <t>Pohotovost čerpací soupravy pro dopravní výšku do 10 m přítok do 500 l/min</t>
  </si>
  <si>
    <t>den</t>
  </si>
  <si>
    <t>-15674881</t>
  </si>
  <si>
    <t>17</t>
  </si>
  <si>
    <t>120001101</t>
  </si>
  <si>
    <t>Příplatek za ztížení vykopávky v blízkosti podzemního vedení</t>
  </si>
  <si>
    <t>m3</t>
  </si>
  <si>
    <t>76980072</t>
  </si>
  <si>
    <t>62</t>
  </si>
  <si>
    <t>132254203</t>
  </si>
  <si>
    <t>Hloubení zapažených rýh š do 2000 mm v hornině třídy těžitelnosti I skupiny 3 objem do 100 m3</t>
  </si>
  <si>
    <t>-1606887454</t>
  </si>
  <si>
    <t>63</t>
  </si>
  <si>
    <t>132354203</t>
  </si>
  <si>
    <t>Hloubení zapažených rýh š do 2000 mm v hornině třídy těžitelnosti II skupiny 4 objem do 100 m3</t>
  </si>
  <si>
    <t>-232148433</t>
  </si>
  <si>
    <t>55</t>
  </si>
  <si>
    <t>151101101</t>
  </si>
  <si>
    <t>Zřízení příložného pažení a rozepření stěn rýh hl do 2 m</t>
  </si>
  <si>
    <t>-2111972127</t>
  </si>
  <si>
    <t>56</t>
  </si>
  <si>
    <t>151101111</t>
  </si>
  <si>
    <t>Odstranění příložného pažení a rozepření stěn rýh hl do 2 m</t>
  </si>
  <si>
    <t>-914173894</t>
  </si>
  <si>
    <t>57</t>
  </si>
  <si>
    <t>119003215</t>
  </si>
  <si>
    <t>Trubková mobilní plotová zábrana výšky do 1,5 m pro zabezpečení výkopu zřízení</t>
  </si>
  <si>
    <t>m</t>
  </si>
  <si>
    <t>853042367</t>
  </si>
  <si>
    <t>58</t>
  </si>
  <si>
    <t>119003216</t>
  </si>
  <si>
    <t>Trubková mobilní plotová zábrana výšky do 1,5 m pro zabezpečení výkopu odstranění</t>
  </si>
  <si>
    <t>2009950644</t>
  </si>
  <si>
    <t>67</t>
  </si>
  <si>
    <t>161151103</t>
  </si>
  <si>
    <t>Svislé přemístění výkopku z horniny třídy těžitelnosti I skupiny 1 až 3 hl výkopu přes 4 do 8 m</t>
  </si>
  <si>
    <t>1143281504</t>
  </si>
  <si>
    <t>68</t>
  </si>
  <si>
    <t>161151113</t>
  </si>
  <si>
    <t>Svislé přemístění výkopku z horniny třídy těžitelnosti II skupiny 4 a 5 hl výkopu přes 4 do 8 m</t>
  </si>
  <si>
    <t>1668901174</t>
  </si>
  <si>
    <t>25</t>
  </si>
  <si>
    <t>162601102</t>
  </si>
  <si>
    <t>Vodorovné přemístění do 5000 m výkopku/sypaniny z horniny tř. 1 až 4</t>
  </si>
  <si>
    <t>790224376</t>
  </si>
  <si>
    <t>26</t>
  </si>
  <si>
    <t>171201201</t>
  </si>
  <si>
    <t>Uložení sypaniny na skládky</t>
  </si>
  <si>
    <t>2136672849</t>
  </si>
  <si>
    <t>27</t>
  </si>
  <si>
    <t>171201211</t>
  </si>
  <si>
    <t>Poplatek za uložení odpadu ze sypaniny na skládce (skládkovné)</t>
  </si>
  <si>
    <t>t</t>
  </si>
  <si>
    <t>-162580579</t>
  </si>
  <si>
    <t>69</t>
  </si>
  <si>
    <t>174151101</t>
  </si>
  <si>
    <t>Zásyp jam, šachet rýh nebo kolem objektů sypaninou se zhutněním</t>
  </si>
  <si>
    <t>722314753</t>
  </si>
  <si>
    <t>66</t>
  </si>
  <si>
    <t>175151101</t>
  </si>
  <si>
    <t>Obsypání potrubí strojně sypaninou bez prohození, uloženou do 3 m</t>
  </si>
  <si>
    <t>928514851</t>
  </si>
  <si>
    <t>30</t>
  </si>
  <si>
    <t>M</t>
  </si>
  <si>
    <t>583373020</t>
  </si>
  <si>
    <t>štěrkopísek frakce 0-16</t>
  </si>
  <si>
    <t>8</t>
  </si>
  <si>
    <t>-1746263778</t>
  </si>
  <si>
    <t>Vodorovné konstrukce</t>
  </si>
  <si>
    <t>31</t>
  </si>
  <si>
    <t>451541111</t>
  </si>
  <si>
    <t>Lože pod potrubí otevřený výkop ze štěrkodrtě</t>
  </si>
  <si>
    <t>421941038</t>
  </si>
  <si>
    <t>32</t>
  </si>
  <si>
    <t>1371226943</t>
  </si>
  <si>
    <t>33</t>
  </si>
  <si>
    <t>899623161</t>
  </si>
  <si>
    <t>Obetonování potrubí nebo zdiva stok betonem prostým tř. C 20/25 v otevřeném výkopu</t>
  </si>
  <si>
    <t>847982026</t>
  </si>
  <si>
    <t>5</t>
  </si>
  <si>
    <t>Komunikace pozemní</t>
  </si>
  <si>
    <t>35</t>
  </si>
  <si>
    <t>564871116</t>
  </si>
  <si>
    <t>Podklad ze štěrkodrtě ŠD tl. 300 mm</t>
  </si>
  <si>
    <t>1172332597</t>
  </si>
  <si>
    <t>36</t>
  </si>
  <si>
    <t>565125111</t>
  </si>
  <si>
    <t>Asfaltový beton vrstva podkladní ACP 16 (obalované kamenivo OKS) tl 40 mm š do 3 m</t>
  </si>
  <si>
    <t>-1714907077</t>
  </si>
  <si>
    <t>37</t>
  </si>
  <si>
    <t>567130115</t>
  </si>
  <si>
    <t>Podklad ze směsi stmelené cementem SC C 1,5/2,0 (SC II) tl 200 mm</t>
  </si>
  <si>
    <t>437145990</t>
  </si>
  <si>
    <t>38</t>
  </si>
  <si>
    <t>573211112</t>
  </si>
  <si>
    <t>Postřik živičný spojovací z asfaltu v množství 0,70 kg/m2</t>
  </si>
  <si>
    <t>-541030395</t>
  </si>
  <si>
    <t>39</t>
  </si>
  <si>
    <t>577154211</t>
  </si>
  <si>
    <t>Asfaltový beton vrstva obrusná ACO 11 (ABS) tř. II tl 60 mm š do 3 m z nemodifikovaného asfaltu</t>
  </si>
  <si>
    <t>493198807</t>
  </si>
  <si>
    <t>65</t>
  </si>
  <si>
    <t>919732211</t>
  </si>
  <si>
    <t>Styčná spára napojení nového živičného povrchu na stávající za tepla š 15 mm hl 25 mm s prořezáním</t>
  </si>
  <si>
    <t>181921943</t>
  </si>
  <si>
    <t>Trubní vedení</t>
  </si>
  <si>
    <t>52</t>
  </si>
  <si>
    <t>831392121</t>
  </si>
  <si>
    <t>Montáž potrubí z trub kameninových hrdlových s integrovaným těsněním výkop sklon do 20 % DN 400</t>
  </si>
  <si>
    <t>896389111</t>
  </si>
  <si>
    <t>53</t>
  </si>
  <si>
    <t>59710706</t>
  </si>
  <si>
    <t>trouba kameninová glazovaná DN 400mm L2,50m spojovací systém C Třída 200</t>
  </si>
  <si>
    <t>1398757700</t>
  </si>
  <si>
    <t>40</t>
  </si>
  <si>
    <t>894411121</t>
  </si>
  <si>
    <t>Zřízení šachet kanalizačních z betonových dílců na potrubí DN nad 200 do 300 dno beton tř. C 25/30</t>
  </si>
  <si>
    <t>kus</t>
  </si>
  <si>
    <t>-742325130</t>
  </si>
  <si>
    <t>41</t>
  </si>
  <si>
    <t>59224652</t>
  </si>
  <si>
    <t>Šach.dno pro KT500 DN1000 průběžná</t>
  </si>
  <si>
    <t>-1948250571</t>
  </si>
  <si>
    <t>43</t>
  </si>
  <si>
    <t>59224312</t>
  </si>
  <si>
    <t>kónus šachetní betonový kapsové plastové stupadlo 100x62,5x58 cm</t>
  </si>
  <si>
    <t>1698888477</t>
  </si>
  <si>
    <t>44</t>
  </si>
  <si>
    <t>59224073</t>
  </si>
  <si>
    <t>skruž betonová  DN 1000x500, 100x50x9 cm</t>
  </si>
  <si>
    <t>-540719821</t>
  </si>
  <si>
    <t>45</t>
  </si>
  <si>
    <t>59224069</t>
  </si>
  <si>
    <t>skruž betonová DN 1000x1000, 100x100x12 cm</t>
  </si>
  <si>
    <t>-1387333729</t>
  </si>
  <si>
    <t>46</t>
  </si>
  <si>
    <t>59224065</t>
  </si>
  <si>
    <t>skruž betonová DN 1000x250, 100x25x12 cm</t>
  </si>
  <si>
    <t>1725279534</t>
  </si>
  <si>
    <t>47</t>
  </si>
  <si>
    <t>592243211</t>
  </si>
  <si>
    <t>prstenec šachetní betonový vyrovnávací 62,5 x 12 x 8 cm</t>
  </si>
  <si>
    <t>1345876915</t>
  </si>
  <si>
    <t>48</t>
  </si>
  <si>
    <t>592243480</t>
  </si>
  <si>
    <t>těsnění elastomerové pro spojení šachetních dílů EMT DN 1000</t>
  </si>
  <si>
    <t>-84904510</t>
  </si>
  <si>
    <t>49</t>
  </si>
  <si>
    <t>592243480..</t>
  </si>
  <si>
    <t>Šachtové vložky KAM400 PUR</t>
  </si>
  <si>
    <t>302184035</t>
  </si>
  <si>
    <t>50</t>
  </si>
  <si>
    <t>899104111</t>
  </si>
  <si>
    <t>Osazení poklopů litinových nebo ocelových včetně rámů hmotnosti nad 150 kg</t>
  </si>
  <si>
    <t>-110203075</t>
  </si>
  <si>
    <t>51</t>
  </si>
  <si>
    <t>552434420</t>
  </si>
  <si>
    <t>poklop na vstupní šachtu litinový D400 D</t>
  </si>
  <si>
    <t>-1829840652</t>
  </si>
  <si>
    <t>54</t>
  </si>
  <si>
    <t>R105</t>
  </si>
  <si>
    <t>Dopojení na stávajcí kanalizační řad</t>
  </si>
  <si>
    <t>kpl</t>
  </si>
  <si>
    <t>-1540409616</t>
  </si>
  <si>
    <t>9</t>
  </si>
  <si>
    <t>Sanace potrubí</t>
  </si>
  <si>
    <t>Náklady na umístění stavby</t>
  </si>
  <si>
    <t>512</t>
  </si>
  <si>
    <t>-475421664</t>
  </si>
  <si>
    <t>Kamerová prohlídka před sanací</t>
  </si>
  <si>
    <t>-2127191013</t>
  </si>
  <si>
    <t>3</t>
  </si>
  <si>
    <t>Tlakové čištění potrubí DN600 do 10% zanešení recykl odpadu včetně dopravy</t>
  </si>
  <si>
    <t>hod</t>
  </si>
  <si>
    <t>-1726998403</t>
  </si>
  <si>
    <t>Frézovací a přípravné práce kanalizačním robotem</t>
  </si>
  <si>
    <t>1396920229</t>
  </si>
  <si>
    <t>Příprava revizních šachet před sanací</t>
  </si>
  <si>
    <t>ks</t>
  </si>
  <si>
    <t>-494477589</t>
  </si>
  <si>
    <t>6</t>
  </si>
  <si>
    <t>6.</t>
  </si>
  <si>
    <t>Sanace kanalizace zatažením sklolaminátového rukávce, vytvrzování UV zářením, profil DN400</t>
  </si>
  <si>
    <t>-1258968110</t>
  </si>
  <si>
    <t>7</t>
  </si>
  <si>
    <t>Zednické práce - vyštěrkování a domodelace dna</t>
  </si>
  <si>
    <t>518075166</t>
  </si>
  <si>
    <t>Zednické práce - zapravení konce rukávců kanalizační maltou</t>
  </si>
  <si>
    <t>1990073254</t>
  </si>
  <si>
    <t>Kamerová prohlídka po sanaci včetně dokumentace a záznamu na médiu</t>
  </si>
  <si>
    <t>1681138033</t>
  </si>
  <si>
    <t>10</t>
  </si>
  <si>
    <t>Zkouška těsnosti</t>
  </si>
  <si>
    <t>2039853566</t>
  </si>
  <si>
    <t>11</t>
  </si>
  <si>
    <t>Přečerpávání splašků do 30l/s</t>
  </si>
  <si>
    <t>1040879608</t>
  </si>
  <si>
    <t>12</t>
  </si>
  <si>
    <t>Doprava kolony vozidel sanační techniky, přesun materiálu</t>
  </si>
  <si>
    <t>-1041923751</t>
  </si>
  <si>
    <t>997</t>
  </si>
  <si>
    <t>Přesun sutě</t>
  </si>
  <si>
    <t>59</t>
  </si>
  <si>
    <t>997 22-1845</t>
  </si>
  <si>
    <t>Poplatek za uložení odpadu na skládce z asfaltových povrchů</t>
  </si>
  <si>
    <t>-70948710</t>
  </si>
  <si>
    <t>60</t>
  </si>
  <si>
    <t>998276101</t>
  </si>
  <si>
    <t>Přesun hmot pro trubní vedení z trub z plastických hmot otevřený výkop</t>
  </si>
  <si>
    <t>2007996607</t>
  </si>
  <si>
    <t>61</t>
  </si>
  <si>
    <t>DIO</t>
  </si>
  <si>
    <t>-2024428988</t>
  </si>
  <si>
    <t>ul. Hodějovského - sanace potrubí +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</si>
</sst>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E23" sqref="E23:AN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8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1" t="s">
        <v>14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17"/>
      <c r="BE5" s="208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13" t="s">
        <v>366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17"/>
      <c r="BE6" s="209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9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09"/>
      <c r="BS8" s="14" t="s">
        <v>6</v>
      </c>
    </row>
    <row r="9" spans="1:74" s="1" customFormat="1" ht="14.45" customHeight="1">
      <c r="B9" s="17"/>
      <c r="AR9" s="17"/>
      <c r="BE9" s="209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209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209"/>
      <c r="BS11" s="14" t="s">
        <v>6</v>
      </c>
    </row>
    <row r="12" spans="1:74" s="1" customFormat="1" ht="6.95" customHeight="1">
      <c r="B12" s="17"/>
      <c r="AR12" s="17"/>
      <c r="BE12" s="209"/>
      <c r="BS12" s="14" t="s">
        <v>6</v>
      </c>
    </row>
    <row r="13" spans="1:74" s="1" customFormat="1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209"/>
      <c r="BS13" s="14" t="s">
        <v>6</v>
      </c>
    </row>
    <row r="14" spans="1:74" ht="12.75">
      <c r="B14" s="17"/>
      <c r="E14" s="214" t="s">
        <v>31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4" t="s">
        <v>28</v>
      </c>
      <c r="AN14" s="26" t="s">
        <v>31</v>
      </c>
      <c r="AR14" s="17"/>
      <c r="BE14" s="209"/>
      <c r="BS14" s="14" t="s">
        <v>6</v>
      </c>
    </row>
    <row r="15" spans="1:74" s="1" customFormat="1" ht="6.95" customHeight="1">
      <c r="B15" s="17"/>
      <c r="AR15" s="17"/>
      <c r="BE15" s="209"/>
      <c r="BS15" s="14" t="s">
        <v>3</v>
      </c>
    </row>
    <row r="16" spans="1:74" s="1" customFormat="1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209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209"/>
      <c r="BS17" s="14" t="s">
        <v>34</v>
      </c>
    </row>
    <row r="18" spans="1:71" s="1" customFormat="1" ht="6.95" customHeight="1">
      <c r="B18" s="17"/>
      <c r="AR18" s="17"/>
      <c r="BE18" s="209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209"/>
      <c r="BS19" s="14" t="s">
        <v>6</v>
      </c>
    </row>
    <row r="20" spans="1:71" s="1" customFormat="1" ht="18.399999999999999" customHeight="1">
      <c r="B20" s="17"/>
      <c r="E20" s="22"/>
      <c r="AK20" s="24" t="s">
        <v>28</v>
      </c>
      <c r="AN20" s="22" t="s">
        <v>1</v>
      </c>
      <c r="AR20" s="17"/>
      <c r="BE20" s="209"/>
      <c r="BS20" s="14" t="s">
        <v>34</v>
      </c>
    </row>
    <row r="21" spans="1:71" s="1" customFormat="1" ht="6.95" customHeight="1">
      <c r="B21" s="17"/>
      <c r="AR21" s="17"/>
      <c r="BE21" s="209"/>
    </row>
    <row r="22" spans="1:71" s="1" customFormat="1" ht="12" customHeight="1">
      <c r="B22" s="17"/>
      <c r="D22" s="24" t="s">
        <v>36</v>
      </c>
      <c r="AR22" s="17"/>
      <c r="BE22" s="209"/>
    </row>
    <row r="23" spans="1:71" s="1" customFormat="1" ht="16.5" customHeight="1">
      <c r="B23" s="17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7"/>
      <c r="BE23" s="209"/>
    </row>
    <row r="24" spans="1:71" s="1" customFormat="1" ht="6.95" customHeight="1">
      <c r="B24" s="17"/>
      <c r="AR24" s="17"/>
      <c r="BE24" s="20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9"/>
    </row>
    <row r="26" spans="1:71" s="1" customFormat="1" ht="14.45" customHeight="1">
      <c r="B26" s="17"/>
      <c r="D26" s="29" t="s">
        <v>37</v>
      </c>
      <c r="AK26" s="217">
        <f>ROUND(AG94,2)</f>
        <v>0</v>
      </c>
      <c r="AL26" s="212"/>
      <c r="AM26" s="212"/>
      <c r="AN26" s="212"/>
      <c r="AO26" s="212"/>
      <c r="AR26" s="17"/>
      <c r="BE26" s="209"/>
    </row>
    <row r="27" spans="1:71" s="1" customFormat="1" ht="14.45" customHeight="1">
      <c r="B27" s="17"/>
      <c r="D27" s="29" t="s">
        <v>38</v>
      </c>
      <c r="AK27" s="217">
        <f>ROUND(AG97, 2)</f>
        <v>0</v>
      </c>
      <c r="AL27" s="217"/>
      <c r="AM27" s="217"/>
      <c r="AN27" s="217"/>
      <c r="AO27" s="217"/>
      <c r="AR27" s="17"/>
      <c r="BE27" s="209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09"/>
    </row>
    <row r="29" spans="1:71" s="2" customFormat="1" ht="25.9" customHeight="1">
      <c r="A29" s="31"/>
      <c r="B29" s="32"/>
      <c r="C29" s="31"/>
      <c r="D29" s="33" t="s">
        <v>39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8">
        <f>ROUND(AK26 + AK27, 2)</f>
        <v>0</v>
      </c>
      <c r="AL29" s="219"/>
      <c r="AM29" s="219"/>
      <c r="AN29" s="219"/>
      <c r="AO29" s="219"/>
      <c r="AP29" s="31"/>
      <c r="AQ29" s="31"/>
      <c r="AR29" s="32"/>
      <c r="BE29" s="209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09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20" t="s">
        <v>40</v>
      </c>
      <c r="M31" s="220"/>
      <c r="N31" s="220"/>
      <c r="O31" s="220"/>
      <c r="P31" s="220"/>
      <c r="Q31" s="31"/>
      <c r="R31" s="31"/>
      <c r="S31" s="31"/>
      <c r="T31" s="31"/>
      <c r="U31" s="31"/>
      <c r="V31" s="31"/>
      <c r="W31" s="220" t="s">
        <v>41</v>
      </c>
      <c r="X31" s="220"/>
      <c r="Y31" s="220"/>
      <c r="Z31" s="220"/>
      <c r="AA31" s="220"/>
      <c r="AB31" s="220"/>
      <c r="AC31" s="220"/>
      <c r="AD31" s="220"/>
      <c r="AE31" s="220"/>
      <c r="AF31" s="31"/>
      <c r="AG31" s="31"/>
      <c r="AH31" s="31"/>
      <c r="AI31" s="31"/>
      <c r="AJ31" s="31"/>
      <c r="AK31" s="220" t="s">
        <v>42</v>
      </c>
      <c r="AL31" s="220"/>
      <c r="AM31" s="220"/>
      <c r="AN31" s="220"/>
      <c r="AO31" s="220"/>
      <c r="AP31" s="31"/>
      <c r="AQ31" s="31"/>
      <c r="AR31" s="32"/>
      <c r="BE31" s="209"/>
    </row>
    <row r="32" spans="1:71" s="3" customFormat="1" ht="14.45" customHeight="1">
      <c r="B32" s="36"/>
      <c r="D32" s="24" t="s">
        <v>43</v>
      </c>
      <c r="F32" s="24" t="s">
        <v>44</v>
      </c>
      <c r="L32" s="221">
        <v>0.21</v>
      </c>
      <c r="M32" s="222"/>
      <c r="N32" s="222"/>
      <c r="O32" s="222"/>
      <c r="P32" s="222"/>
      <c r="W32" s="223">
        <f>ROUND(AZ94 + SUM(CD97:CD101),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3">
        <f>ROUND(AV94 + SUM(BY97:BY101), 2)</f>
        <v>0</v>
      </c>
      <c r="AL32" s="222"/>
      <c r="AM32" s="222"/>
      <c r="AN32" s="222"/>
      <c r="AO32" s="222"/>
      <c r="AR32" s="36"/>
      <c r="BE32" s="210"/>
    </row>
    <row r="33" spans="1:57" s="3" customFormat="1" ht="14.45" customHeight="1">
      <c r="B33" s="36"/>
      <c r="F33" s="24" t="s">
        <v>45</v>
      </c>
      <c r="L33" s="221">
        <v>0.15</v>
      </c>
      <c r="M33" s="222"/>
      <c r="N33" s="222"/>
      <c r="O33" s="222"/>
      <c r="P33" s="222"/>
      <c r="W33" s="223">
        <f>ROUND(BA94 + SUM(CE97:CE101),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3">
        <f>ROUND(AW94 + SUM(BZ97:BZ101), 2)</f>
        <v>0</v>
      </c>
      <c r="AL33" s="222"/>
      <c r="AM33" s="222"/>
      <c r="AN33" s="222"/>
      <c r="AO33" s="222"/>
      <c r="AR33" s="36"/>
      <c r="BE33" s="210"/>
    </row>
    <row r="34" spans="1:57" s="3" customFormat="1" ht="14.45" hidden="1" customHeight="1">
      <c r="B34" s="36"/>
      <c r="F34" s="24" t="s">
        <v>46</v>
      </c>
      <c r="L34" s="221">
        <v>0.21</v>
      </c>
      <c r="M34" s="222"/>
      <c r="N34" s="222"/>
      <c r="O34" s="222"/>
      <c r="P34" s="222"/>
      <c r="W34" s="223">
        <f>ROUND(BB94 + SUM(CF97:CF101), 2)</f>
        <v>0</v>
      </c>
      <c r="X34" s="222"/>
      <c r="Y34" s="222"/>
      <c r="Z34" s="222"/>
      <c r="AA34" s="222"/>
      <c r="AB34" s="222"/>
      <c r="AC34" s="222"/>
      <c r="AD34" s="222"/>
      <c r="AE34" s="222"/>
      <c r="AK34" s="223">
        <v>0</v>
      </c>
      <c r="AL34" s="222"/>
      <c r="AM34" s="222"/>
      <c r="AN34" s="222"/>
      <c r="AO34" s="222"/>
      <c r="AR34" s="36"/>
      <c r="BE34" s="210"/>
    </row>
    <row r="35" spans="1:57" s="3" customFormat="1" ht="14.45" hidden="1" customHeight="1">
      <c r="B35" s="36"/>
      <c r="F35" s="24" t="s">
        <v>47</v>
      </c>
      <c r="L35" s="221">
        <v>0.15</v>
      </c>
      <c r="M35" s="222"/>
      <c r="N35" s="222"/>
      <c r="O35" s="222"/>
      <c r="P35" s="222"/>
      <c r="W35" s="223">
        <f>ROUND(BC94 + SUM(CG97:CG101), 2)</f>
        <v>0</v>
      </c>
      <c r="X35" s="222"/>
      <c r="Y35" s="222"/>
      <c r="Z35" s="222"/>
      <c r="AA35" s="222"/>
      <c r="AB35" s="222"/>
      <c r="AC35" s="222"/>
      <c r="AD35" s="222"/>
      <c r="AE35" s="222"/>
      <c r="AK35" s="223">
        <v>0</v>
      </c>
      <c r="AL35" s="222"/>
      <c r="AM35" s="222"/>
      <c r="AN35" s="222"/>
      <c r="AO35" s="222"/>
      <c r="AR35" s="36"/>
    </row>
    <row r="36" spans="1:57" s="3" customFormat="1" ht="14.45" hidden="1" customHeight="1">
      <c r="B36" s="36"/>
      <c r="F36" s="24" t="s">
        <v>48</v>
      </c>
      <c r="L36" s="221">
        <v>0</v>
      </c>
      <c r="M36" s="222"/>
      <c r="N36" s="222"/>
      <c r="O36" s="222"/>
      <c r="P36" s="222"/>
      <c r="W36" s="223">
        <f>ROUND(BD94 + SUM(CH97:CH101), 2)</f>
        <v>0</v>
      </c>
      <c r="X36" s="222"/>
      <c r="Y36" s="222"/>
      <c r="Z36" s="222"/>
      <c r="AA36" s="222"/>
      <c r="AB36" s="222"/>
      <c r="AC36" s="222"/>
      <c r="AD36" s="222"/>
      <c r="AE36" s="222"/>
      <c r="AK36" s="223">
        <v>0</v>
      </c>
      <c r="AL36" s="222"/>
      <c r="AM36" s="222"/>
      <c r="AN36" s="222"/>
      <c r="AO36" s="222"/>
      <c r="AR36" s="36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37"/>
      <c r="D38" s="38" t="s">
        <v>49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50</v>
      </c>
      <c r="U38" s="39"/>
      <c r="V38" s="39"/>
      <c r="W38" s="39"/>
      <c r="X38" s="229" t="s">
        <v>51</v>
      </c>
      <c r="Y38" s="230"/>
      <c r="Z38" s="230"/>
      <c r="AA38" s="230"/>
      <c r="AB38" s="230"/>
      <c r="AC38" s="39"/>
      <c r="AD38" s="39"/>
      <c r="AE38" s="39"/>
      <c r="AF38" s="39"/>
      <c r="AG38" s="39"/>
      <c r="AH38" s="39"/>
      <c r="AI38" s="39"/>
      <c r="AJ38" s="39"/>
      <c r="AK38" s="231">
        <f>SUM(AK29:AK36)</f>
        <v>0</v>
      </c>
      <c r="AL38" s="230"/>
      <c r="AM38" s="230"/>
      <c r="AN38" s="230"/>
      <c r="AO38" s="232"/>
      <c r="AP38" s="37"/>
      <c r="AQ38" s="37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52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53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31"/>
      <c r="B60" s="32"/>
      <c r="C60" s="31"/>
      <c r="D60" s="44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54</v>
      </c>
      <c r="AI60" s="34"/>
      <c r="AJ60" s="34"/>
      <c r="AK60" s="34"/>
      <c r="AL60" s="34"/>
      <c r="AM60" s="44" t="s">
        <v>55</v>
      </c>
      <c r="AN60" s="34"/>
      <c r="AO60" s="34"/>
      <c r="AP60" s="31"/>
      <c r="AQ60" s="31"/>
      <c r="AR60" s="32"/>
      <c r="BE60" s="31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31"/>
      <c r="B64" s="32"/>
      <c r="C64" s="31"/>
      <c r="D64" s="42" t="s">
        <v>56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57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31"/>
      <c r="B75" s="32"/>
      <c r="C75" s="31"/>
      <c r="D75" s="44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54</v>
      </c>
      <c r="AI75" s="34"/>
      <c r="AJ75" s="34"/>
      <c r="AK75" s="34"/>
      <c r="AL75" s="34"/>
      <c r="AM75" s="44" t="s">
        <v>55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18" t="s">
        <v>58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4" t="s">
        <v>13</v>
      </c>
      <c r="L84" s="4" t="str">
        <f>K5</f>
        <v>BENESOV</v>
      </c>
      <c r="AR84" s="50"/>
    </row>
    <row r="85" spans="1:90" s="5" customFormat="1" ht="36.950000000000003" customHeight="1">
      <c r="B85" s="51"/>
      <c r="C85" s="52" t="s">
        <v>16</v>
      </c>
      <c r="L85" s="188" t="str">
        <f>K6</f>
        <v>ul. Hodějovského - sanace potrubí + potrubí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4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Benešov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22</v>
      </c>
      <c r="AJ87" s="31"/>
      <c r="AK87" s="31"/>
      <c r="AL87" s="31"/>
      <c r="AM87" s="190" t="str">
        <f>IF(AN8= "","",AN8)</f>
        <v>1. 3. 2023</v>
      </c>
      <c r="AN87" s="190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4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Benešov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32</v>
      </c>
      <c r="AJ89" s="31"/>
      <c r="AK89" s="31"/>
      <c r="AL89" s="31"/>
      <c r="AM89" s="195" t="str">
        <f>IF(E17="","",E17)</f>
        <v xml:space="preserve"> </v>
      </c>
      <c r="AN89" s="196"/>
      <c r="AO89" s="196"/>
      <c r="AP89" s="196"/>
      <c r="AQ89" s="31"/>
      <c r="AR89" s="32"/>
      <c r="AS89" s="191" t="s">
        <v>59</v>
      </c>
      <c r="AT89" s="19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25.7" customHeight="1">
      <c r="A90" s="31"/>
      <c r="B90" s="32"/>
      <c r="C90" s="24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35</v>
      </c>
      <c r="AJ90" s="31"/>
      <c r="AK90" s="31"/>
      <c r="AL90" s="31"/>
      <c r="AM90" s="195" t="str">
        <f>IF(E20="","",E20)</f>
        <v/>
      </c>
      <c r="AN90" s="196"/>
      <c r="AO90" s="196"/>
      <c r="AP90" s="196"/>
      <c r="AQ90" s="31"/>
      <c r="AR90" s="32"/>
      <c r="AS90" s="193"/>
      <c r="AT90" s="19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93"/>
      <c r="AT91" s="19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01" t="s">
        <v>60</v>
      </c>
      <c r="D92" s="199"/>
      <c r="E92" s="199"/>
      <c r="F92" s="199"/>
      <c r="G92" s="199"/>
      <c r="H92" s="59"/>
      <c r="I92" s="198" t="s">
        <v>61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2" t="s">
        <v>62</v>
      </c>
      <c r="AH92" s="199"/>
      <c r="AI92" s="199"/>
      <c r="AJ92" s="199"/>
      <c r="AK92" s="199"/>
      <c r="AL92" s="199"/>
      <c r="AM92" s="199"/>
      <c r="AN92" s="198" t="s">
        <v>63</v>
      </c>
      <c r="AO92" s="199"/>
      <c r="AP92" s="200"/>
      <c r="AQ92" s="60" t="s">
        <v>64</v>
      </c>
      <c r="AR92" s="32"/>
      <c r="AS92" s="61" t="s">
        <v>65</v>
      </c>
      <c r="AT92" s="62" t="s">
        <v>66</v>
      </c>
      <c r="AU92" s="62" t="s">
        <v>67</v>
      </c>
      <c r="AV92" s="62" t="s">
        <v>68</v>
      </c>
      <c r="AW92" s="62" t="s">
        <v>69</v>
      </c>
      <c r="AX92" s="62" t="s">
        <v>70</v>
      </c>
      <c r="AY92" s="62" t="s">
        <v>71</v>
      </c>
      <c r="AZ92" s="62" t="s">
        <v>72</v>
      </c>
      <c r="BA92" s="62" t="s">
        <v>73</v>
      </c>
      <c r="BB92" s="62" t="s">
        <v>74</v>
      </c>
      <c r="BC92" s="62" t="s">
        <v>75</v>
      </c>
      <c r="BD92" s="63" t="s">
        <v>76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77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78</v>
      </c>
      <c r="BT94" s="76" t="s">
        <v>79</v>
      </c>
      <c r="BV94" s="76" t="s">
        <v>80</v>
      </c>
      <c r="BW94" s="76" t="s">
        <v>4</v>
      </c>
      <c r="BX94" s="76" t="s">
        <v>81</v>
      </c>
      <c r="CL94" s="76" t="s">
        <v>1</v>
      </c>
    </row>
    <row r="95" spans="1:90" s="7" customFormat="1" ht="24.75" customHeight="1">
      <c r="A95" s="77" t="s">
        <v>82</v>
      </c>
      <c r="B95" s="78"/>
      <c r="C95" s="79"/>
      <c r="D95" s="203" t="s">
        <v>14</v>
      </c>
      <c r="E95" s="203"/>
      <c r="F95" s="203"/>
      <c r="G95" s="203"/>
      <c r="H95" s="203"/>
      <c r="I95" s="80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4">
        <f>'BENESOV - ul. Hodějovskéh...'!J30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81" t="s">
        <v>83</v>
      </c>
      <c r="AR95" s="78"/>
      <c r="AS95" s="82">
        <v>0</v>
      </c>
      <c r="AT95" s="83">
        <f>ROUND(SUM(AV95:AW95),2)</f>
        <v>0</v>
      </c>
      <c r="AU95" s="84">
        <f>'BENESOV - ul. Hodějovskéh...'!P129</f>
        <v>0</v>
      </c>
      <c r="AV95" s="83">
        <f>'BENESOV - ul. Hodějovskéh...'!J33</f>
        <v>0</v>
      </c>
      <c r="AW95" s="83">
        <f>'BENESOV - ul. Hodějovskéh...'!J34</f>
        <v>0</v>
      </c>
      <c r="AX95" s="83">
        <f>'BENESOV - ul. Hodějovskéh...'!J35</f>
        <v>0</v>
      </c>
      <c r="AY95" s="83">
        <f>'BENESOV - ul. Hodějovskéh...'!J36</f>
        <v>0</v>
      </c>
      <c r="AZ95" s="83">
        <f>'BENESOV - ul. Hodějovskéh...'!F33</f>
        <v>0</v>
      </c>
      <c r="BA95" s="83">
        <f>'BENESOV - ul. Hodějovskéh...'!F34</f>
        <v>0</v>
      </c>
      <c r="BB95" s="83">
        <f>'BENESOV - ul. Hodějovskéh...'!F35</f>
        <v>0</v>
      </c>
      <c r="BC95" s="83">
        <f>'BENESOV - ul. Hodějovskéh...'!F36</f>
        <v>0</v>
      </c>
      <c r="BD95" s="85">
        <f>'BENESOV - ul. Hodějovskéh...'!F37</f>
        <v>0</v>
      </c>
      <c r="BT95" s="86" t="s">
        <v>84</v>
      </c>
      <c r="BU95" s="86" t="s">
        <v>85</v>
      </c>
      <c r="BV95" s="86" t="s">
        <v>80</v>
      </c>
      <c r="BW95" s="86" t="s">
        <v>4</v>
      </c>
      <c r="BX95" s="86" t="s">
        <v>81</v>
      </c>
      <c r="CL95" s="86" t="s">
        <v>1</v>
      </c>
    </row>
    <row r="96" spans="1:90">
      <c r="B96" s="17"/>
      <c r="AR96" s="17"/>
    </row>
    <row r="97" spans="1:89" s="2" customFormat="1" ht="30" customHeight="1">
      <c r="A97" s="31"/>
      <c r="B97" s="32"/>
      <c r="C97" s="68" t="s">
        <v>86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07">
        <f>ROUND(SUM(AG98:AG101), 2)</f>
        <v>0</v>
      </c>
      <c r="AH97" s="207"/>
      <c r="AI97" s="207"/>
      <c r="AJ97" s="207"/>
      <c r="AK97" s="207"/>
      <c r="AL97" s="207"/>
      <c r="AM97" s="207"/>
      <c r="AN97" s="207">
        <f>ROUND(SUM(AN98:AN101), 2)</f>
        <v>0</v>
      </c>
      <c r="AO97" s="207"/>
      <c r="AP97" s="207"/>
      <c r="AQ97" s="87"/>
      <c r="AR97" s="32"/>
      <c r="AS97" s="61" t="s">
        <v>87</v>
      </c>
      <c r="AT97" s="62" t="s">
        <v>88</v>
      </c>
      <c r="AU97" s="62" t="s">
        <v>43</v>
      </c>
      <c r="AV97" s="63" t="s">
        <v>66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9.899999999999999" customHeight="1">
      <c r="A98" s="31"/>
      <c r="B98" s="32"/>
      <c r="C98" s="31"/>
      <c r="D98" s="226" t="s">
        <v>89</v>
      </c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31"/>
      <c r="AD98" s="31"/>
      <c r="AE98" s="31"/>
      <c r="AF98" s="31"/>
      <c r="AG98" s="227">
        <f>ROUND(AG94 * AS98, 2)</f>
        <v>0</v>
      </c>
      <c r="AH98" s="197"/>
      <c r="AI98" s="197"/>
      <c r="AJ98" s="197"/>
      <c r="AK98" s="197"/>
      <c r="AL98" s="197"/>
      <c r="AM98" s="197"/>
      <c r="AN98" s="197">
        <f>ROUND(AG98 + AV98, 2)</f>
        <v>0</v>
      </c>
      <c r="AO98" s="197"/>
      <c r="AP98" s="197"/>
      <c r="AQ98" s="31"/>
      <c r="AR98" s="32"/>
      <c r="AS98" s="89">
        <v>0</v>
      </c>
      <c r="AT98" s="90" t="s">
        <v>90</v>
      </c>
      <c r="AU98" s="90" t="s">
        <v>44</v>
      </c>
      <c r="AV98" s="91">
        <f>ROUND(IF(AU98="základní",AG98*L32,IF(AU98="snížená",AG98*L33,0)),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4" t="s">
        <v>91</v>
      </c>
      <c r="BY98" s="92">
        <f>IF(AU98="základní",AV98,0)</f>
        <v>0</v>
      </c>
      <c r="BZ98" s="92">
        <f>IF(AU98="snížená",AV98,0)</f>
        <v>0</v>
      </c>
      <c r="CA98" s="92">
        <v>0</v>
      </c>
      <c r="CB98" s="92">
        <v>0</v>
      </c>
      <c r="CC98" s="92">
        <v>0</v>
      </c>
      <c r="CD98" s="92">
        <f>IF(AU98="základní",AG98,0)</f>
        <v>0</v>
      </c>
      <c r="CE98" s="92">
        <f>IF(AU98="snížená",AG98,0)</f>
        <v>0</v>
      </c>
      <c r="CF98" s="92">
        <f>IF(AU98="zákl. přenesená",AG98,0)</f>
        <v>0</v>
      </c>
      <c r="CG98" s="92">
        <f>IF(AU98="sníž. přenesená",AG98,0)</f>
        <v>0</v>
      </c>
      <c r="CH98" s="92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899999999999999" customHeight="1">
      <c r="A99" s="31"/>
      <c r="B99" s="32"/>
      <c r="C99" s="31"/>
      <c r="D99" s="225" t="s">
        <v>92</v>
      </c>
      <c r="E99" s="226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C99" s="31"/>
      <c r="AD99" s="31"/>
      <c r="AE99" s="31"/>
      <c r="AF99" s="31"/>
      <c r="AG99" s="227">
        <f>ROUND(AG94 * AS99, 2)</f>
        <v>0</v>
      </c>
      <c r="AH99" s="197"/>
      <c r="AI99" s="197"/>
      <c r="AJ99" s="197"/>
      <c r="AK99" s="197"/>
      <c r="AL99" s="197"/>
      <c r="AM99" s="197"/>
      <c r="AN99" s="197">
        <f>ROUND(AG99 + AV99, 2)</f>
        <v>0</v>
      </c>
      <c r="AO99" s="197"/>
      <c r="AP99" s="197"/>
      <c r="AQ99" s="31"/>
      <c r="AR99" s="32"/>
      <c r="AS99" s="89">
        <v>0</v>
      </c>
      <c r="AT99" s="90" t="s">
        <v>90</v>
      </c>
      <c r="AU99" s="90" t="s">
        <v>44</v>
      </c>
      <c r="AV99" s="91">
        <f>ROUND(IF(AU99="základní",AG99*L32,IF(AU99="snížená",AG99*L33,0)),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4" t="s">
        <v>93</v>
      </c>
      <c r="BY99" s="92">
        <f>IF(AU99="základní",AV99,0)</f>
        <v>0</v>
      </c>
      <c r="BZ99" s="92">
        <f>IF(AU99="snížená",AV99,0)</f>
        <v>0</v>
      </c>
      <c r="CA99" s="92">
        <v>0</v>
      </c>
      <c r="CB99" s="92">
        <v>0</v>
      </c>
      <c r="CC99" s="92">
        <v>0</v>
      </c>
      <c r="CD99" s="92">
        <f>IF(AU99="základní",AG99,0)</f>
        <v>0</v>
      </c>
      <c r="CE99" s="92">
        <f>IF(AU99="snížená",AG99,0)</f>
        <v>0</v>
      </c>
      <c r="CF99" s="92">
        <f>IF(AU99="zákl. přenesená",AG99,0)</f>
        <v>0</v>
      </c>
      <c r="CG99" s="92">
        <f>IF(AU99="sníž. přenesená",AG99,0)</f>
        <v>0</v>
      </c>
      <c r="CH99" s="92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899999999999999" customHeight="1">
      <c r="A100" s="31"/>
      <c r="B100" s="32"/>
      <c r="C100" s="31"/>
      <c r="D100" s="225" t="s">
        <v>92</v>
      </c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C100" s="31"/>
      <c r="AD100" s="31"/>
      <c r="AE100" s="31"/>
      <c r="AF100" s="31"/>
      <c r="AG100" s="227">
        <f>ROUND(AG94 * AS100, 2)</f>
        <v>0</v>
      </c>
      <c r="AH100" s="197"/>
      <c r="AI100" s="197"/>
      <c r="AJ100" s="197"/>
      <c r="AK100" s="197"/>
      <c r="AL100" s="197"/>
      <c r="AM100" s="197"/>
      <c r="AN100" s="197">
        <f>ROUND(AG100 + AV100, 2)</f>
        <v>0</v>
      </c>
      <c r="AO100" s="197"/>
      <c r="AP100" s="197"/>
      <c r="AQ100" s="31"/>
      <c r="AR100" s="32"/>
      <c r="AS100" s="89">
        <v>0</v>
      </c>
      <c r="AT100" s="90" t="s">
        <v>90</v>
      </c>
      <c r="AU100" s="90" t="s">
        <v>44</v>
      </c>
      <c r="AV100" s="91">
        <f>ROUND(IF(AU100="základní",AG100*L32,IF(AU100="snížená",AG100*L33,0)),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4" t="s">
        <v>93</v>
      </c>
      <c r="BY100" s="92">
        <f>IF(AU100="základní",AV100,0)</f>
        <v>0</v>
      </c>
      <c r="BZ100" s="92">
        <f>IF(AU100="snížená",AV100,0)</f>
        <v>0</v>
      </c>
      <c r="CA100" s="92">
        <v>0</v>
      </c>
      <c r="CB100" s="92">
        <v>0</v>
      </c>
      <c r="CC100" s="92">
        <v>0</v>
      </c>
      <c r="CD100" s="92">
        <f>IF(AU100="základní",AG100,0)</f>
        <v>0</v>
      </c>
      <c r="CE100" s="92">
        <f>IF(AU100="snížená",AG100,0)</f>
        <v>0</v>
      </c>
      <c r="CF100" s="92">
        <f>IF(AU100="zákl. přenesená",AG100,0)</f>
        <v>0</v>
      </c>
      <c r="CG100" s="92">
        <f>IF(AU100="sníž. přenesená",AG100,0)</f>
        <v>0</v>
      </c>
      <c r="CH100" s="92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1"/>
      <c r="B101" s="32"/>
      <c r="C101" s="31"/>
      <c r="D101" s="225" t="s">
        <v>92</v>
      </c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C101" s="31"/>
      <c r="AD101" s="31"/>
      <c r="AE101" s="31"/>
      <c r="AF101" s="31"/>
      <c r="AG101" s="227">
        <f>ROUND(AG94 * AS101, 2)</f>
        <v>0</v>
      </c>
      <c r="AH101" s="197"/>
      <c r="AI101" s="197"/>
      <c r="AJ101" s="197"/>
      <c r="AK101" s="197"/>
      <c r="AL101" s="197"/>
      <c r="AM101" s="197"/>
      <c r="AN101" s="197">
        <f>ROUND(AG101 + AV101, 2)</f>
        <v>0</v>
      </c>
      <c r="AO101" s="197"/>
      <c r="AP101" s="197"/>
      <c r="AQ101" s="31"/>
      <c r="AR101" s="32"/>
      <c r="AS101" s="93">
        <v>0</v>
      </c>
      <c r="AT101" s="94" t="s">
        <v>90</v>
      </c>
      <c r="AU101" s="94" t="s">
        <v>44</v>
      </c>
      <c r="AV101" s="95">
        <f>ROUND(IF(AU101="základní",AG101*L32,IF(AU101="snížená",AG101*L33,0)),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4" t="s">
        <v>93</v>
      </c>
      <c r="BY101" s="92">
        <f>IF(AU101="základní",AV101,0)</f>
        <v>0</v>
      </c>
      <c r="BZ101" s="92">
        <f>IF(AU101="snížená",AV101,0)</f>
        <v>0</v>
      </c>
      <c r="CA101" s="92">
        <v>0</v>
      </c>
      <c r="CB101" s="92">
        <v>0</v>
      </c>
      <c r="CC101" s="92">
        <v>0</v>
      </c>
      <c r="CD101" s="92">
        <f>IF(AU101="základní",AG101,0)</f>
        <v>0</v>
      </c>
      <c r="CE101" s="92">
        <f>IF(AU101="snížená",AG101,0)</f>
        <v>0</v>
      </c>
      <c r="CF101" s="92">
        <f>IF(AU101="zákl. přenesená",AG101,0)</f>
        <v>0</v>
      </c>
      <c r="CG101" s="92">
        <f>IF(AU101="sníž. přenesená",AG101,0)</f>
        <v>0</v>
      </c>
      <c r="CH101" s="92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9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30" customHeight="1">
      <c r="A103" s="31"/>
      <c r="B103" s="32"/>
      <c r="C103" s="96" t="s">
        <v>94</v>
      </c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224">
        <f>ROUND(AG94 + AG97, 2)</f>
        <v>0</v>
      </c>
      <c r="AH103" s="224"/>
      <c r="AI103" s="224"/>
      <c r="AJ103" s="224"/>
      <c r="AK103" s="224"/>
      <c r="AL103" s="224"/>
      <c r="AM103" s="224"/>
      <c r="AN103" s="224">
        <f>ROUND(AN94 + AN97, 2)</f>
        <v>0</v>
      </c>
      <c r="AO103" s="224"/>
      <c r="AP103" s="224"/>
      <c r="AQ103" s="9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L33:P33"/>
    <mergeCell ref="AK33:AO33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AG97:AM97"/>
    <mergeCell ref="AN97:AP97"/>
    <mergeCell ref="AG98:AM98"/>
    <mergeCell ref="D98:AB98"/>
    <mergeCell ref="AN98:AP98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BENESOV - ul. Hodějovské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129" workbookViewId="0">
      <selection activeCell="E8" sqref="E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8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95</v>
      </c>
    </row>
    <row r="4" spans="1:46" s="1" customFormat="1" ht="24.95" customHeight="1">
      <c r="B4" s="17"/>
      <c r="D4" s="18" t="s">
        <v>96</v>
      </c>
      <c r="L4" s="17"/>
      <c r="M4" s="99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2"/>
      <c r="C6" s="31"/>
      <c r="D6" s="24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188" t="s">
        <v>366</v>
      </c>
      <c r="F7" s="233"/>
      <c r="G7" s="233"/>
      <c r="H7" s="233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4" t="s">
        <v>18</v>
      </c>
      <c r="E9" s="31"/>
      <c r="F9" s="22" t="s">
        <v>1</v>
      </c>
      <c r="G9" s="31"/>
      <c r="H9" s="31"/>
      <c r="I9" s="24" t="s">
        <v>19</v>
      </c>
      <c r="J9" s="22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4" t="s">
        <v>20</v>
      </c>
      <c r="E10" s="31"/>
      <c r="F10" s="22" t="s">
        <v>21</v>
      </c>
      <c r="G10" s="31"/>
      <c r="H10" s="31"/>
      <c r="I10" s="24" t="s">
        <v>22</v>
      </c>
      <c r="J10" s="54" t="str">
        <f>'Rekapitulace stavby'!AN8</f>
        <v>1. 3. 2023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4" t="s">
        <v>24</v>
      </c>
      <c r="E12" s="31"/>
      <c r="F12" s="31"/>
      <c r="G12" s="31"/>
      <c r="H12" s="31"/>
      <c r="I12" s="24" t="s">
        <v>25</v>
      </c>
      <c r="J12" s="22" t="s">
        <v>26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2" t="s">
        <v>27</v>
      </c>
      <c r="F13" s="31"/>
      <c r="G13" s="31"/>
      <c r="H13" s="31"/>
      <c r="I13" s="24" t="s">
        <v>28</v>
      </c>
      <c r="J13" s="22" t="s">
        <v>29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4" t="s">
        <v>30</v>
      </c>
      <c r="E15" s="31"/>
      <c r="F15" s="31"/>
      <c r="G15" s="31"/>
      <c r="H15" s="31"/>
      <c r="I15" s="24" t="s">
        <v>25</v>
      </c>
      <c r="J15" s="25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34" t="str">
        <f>'Rekapitulace stavby'!E14</f>
        <v>Vyplň údaj</v>
      </c>
      <c r="F16" s="211"/>
      <c r="G16" s="211"/>
      <c r="H16" s="211"/>
      <c r="I16" s="24" t="s">
        <v>28</v>
      </c>
      <c r="J16" s="25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4" t="s">
        <v>32</v>
      </c>
      <c r="E18" s="31"/>
      <c r="F18" s="31"/>
      <c r="G18" s="31"/>
      <c r="H18" s="31"/>
      <c r="I18" s="24" t="s">
        <v>25</v>
      </c>
      <c r="J18" s="22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2" t="str">
        <f>IF('Rekapitulace stavby'!E17="","",'Rekapitulace stavby'!E17)</f>
        <v xml:space="preserve"> </v>
      </c>
      <c r="F19" s="31"/>
      <c r="G19" s="31"/>
      <c r="H19" s="31"/>
      <c r="I19" s="24" t="s">
        <v>28</v>
      </c>
      <c r="J19" s="22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4" t="s">
        <v>35</v>
      </c>
      <c r="E21" s="31"/>
      <c r="F21" s="31"/>
      <c r="G21" s="31"/>
      <c r="H21" s="31"/>
      <c r="I21" s="24" t="s">
        <v>25</v>
      </c>
      <c r="J21" s="22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2"/>
      <c r="F22" s="31"/>
      <c r="G22" s="31"/>
      <c r="H22" s="31"/>
      <c r="I22" s="24" t="s">
        <v>28</v>
      </c>
      <c r="J22" s="22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4" t="s">
        <v>36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0"/>
      <c r="B25" s="101"/>
      <c r="C25" s="100"/>
      <c r="D25" s="100"/>
      <c r="E25" s="216" t="s">
        <v>1</v>
      </c>
      <c r="F25" s="216"/>
      <c r="G25" s="216"/>
      <c r="H25" s="216"/>
      <c r="I25" s="100"/>
      <c r="J25" s="100"/>
      <c r="K25" s="100"/>
      <c r="L25" s="102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4.45" customHeight="1">
      <c r="A28" s="31"/>
      <c r="B28" s="32"/>
      <c r="C28" s="31"/>
      <c r="D28" s="22" t="s">
        <v>97</v>
      </c>
      <c r="E28" s="31"/>
      <c r="F28" s="31"/>
      <c r="G28" s="31"/>
      <c r="H28" s="31"/>
      <c r="I28" s="31"/>
      <c r="J28" s="30">
        <f>J94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4.45" customHeight="1">
      <c r="A29" s="31"/>
      <c r="B29" s="32"/>
      <c r="C29" s="31"/>
      <c r="D29" s="29" t="s">
        <v>89</v>
      </c>
      <c r="E29" s="31"/>
      <c r="F29" s="31"/>
      <c r="G29" s="31"/>
      <c r="H29" s="31"/>
      <c r="I29" s="31"/>
      <c r="J29" s="30">
        <f>J104</f>
        <v>0</v>
      </c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3" t="s">
        <v>39</v>
      </c>
      <c r="E30" s="31"/>
      <c r="F30" s="31"/>
      <c r="G30" s="31"/>
      <c r="H30" s="31"/>
      <c r="I30" s="31"/>
      <c r="J30" s="70">
        <f>ROUND(J28 + J29,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41</v>
      </c>
      <c r="G32" s="31"/>
      <c r="H32" s="31"/>
      <c r="I32" s="35" t="s">
        <v>40</v>
      </c>
      <c r="J32" s="35" t="s">
        <v>42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43</v>
      </c>
      <c r="E33" s="24" t="s">
        <v>44</v>
      </c>
      <c r="F33" s="105">
        <f>ROUND((SUM(BE104:BE111) + SUM(BE129:BE193)),  2)</f>
        <v>0</v>
      </c>
      <c r="G33" s="31"/>
      <c r="H33" s="31"/>
      <c r="I33" s="106">
        <v>0.21</v>
      </c>
      <c r="J33" s="105">
        <f>ROUND(((SUM(BE104:BE111) + SUM(BE129:BE193))*I33),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4" t="s">
        <v>45</v>
      </c>
      <c r="F34" s="105">
        <f>ROUND((SUM(BF104:BF111) + SUM(BF129:BF193)),  2)</f>
        <v>0</v>
      </c>
      <c r="G34" s="31"/>
      <c r="H34" s="31"/>
      <c r="I34" s="106">
        <v>0.15</v>
      </c>
      <c r="J34" s="105">
        <f>ROUND(((SUM(BF104:BF111) + SUM(BF129:BF193))*I34),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4" t="s">
        <v>46</v>
      </c>
      <c r="F35" s="105">
        <f>ROUND((SUM(BG104:BG111) + SUM(BG129:BG193)),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4" t="s">
        <v>47</v>
      </c>
      <c r="F36" s="105">
        <f>ROUND((SUM(BH104:BH111) + SUM(BH129:BH193)),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4" t="s">
        <v>48</v>
      </c>
      <c r="F37" s="105">
        <f>ROUND((SUM(BI104:BI111) + SUM(BI129:BI193)),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7"/>
      <c r="D39" s="107" t="s">
        <v>49</v>
      </c>
      <c r="E39" s="59"/>
      <c r="F39" s="59"/>
      <c r="G39" s="108" t="s">
        <v>50</v>
      </c>
      <c r="H39" s="109" t="s">
        <v>51</v>
      </c>
      <c r="I39" s="59"/>
      <c r="J39" s="110">
        <f>SUM(J30:J37)</f>
        <v>0</v>
      </c>
      <c r="K39" s="11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2"/>
      <c r="C61" s="31"/>
      <c r="D61" s="44" t="s">
        <v>54</v>
      </c>
      <c r="E61" s="34"/>
      <c r="F61" s="112" t="s">
        <v>55</v>
      </c>
      <c r="G61" s="44" t="s">
        <v>54</v>
      </c>
      <c r="H61" s="34"/>
      <c r="I61" s="34"/>
      <c r="J61" s="113" t="s">
        <v>55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2"/>
      <c r="C76" s="31"/>
      <c r="D76" s="44" t="s">
        <v>54</v>
      </c>
      <c r="E76" s="34"/>
      <c r="F76" s="112" t="s">
        <v>55</v>
      </c>
      <c r="G76" s="44" t="s">
        <v>54</v>
      </c>
      <c r="H76" s="34"/>
      <c r="I76" s="34"/>
      <c r="J76" s="113" t="s">
        <v>55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18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4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188" t="str">
        <f>E7</f>
        <v>ul. Hodějovského - sanace potrubí + potrubí</v>
      </c>
      <c r="F85" s="233"/>
      <c r="G85" s="233"/>
      <c r="H85" s="23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hidden="1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hidden="1" customHeight="1">
      <c r="A87" s="31"/>
      <c r="B87" s="32"/>
      <c r="C87" s="24" t="s">
        <v>20</v>
      </c>
      <c r="D87" s="31"/>
      <c r="E87" s="31"/>
      <c r="F87" s="22" t="str">
        <f>F10</f>
        <v>Benešov</v>
      </c>
      <c r="G87" s="31"/>
      <c r="H87" s="31"/>
      <c r="I87" s="24" t="s">
        <v>22</v>
      </c>
      <c r="J87" s="54" t="str">
        <f>IF(J10="","",J10)</f>
        <v>1. 3. 2023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hidden="1" customHeight="1">
      <c r="A89" s="31"/>
      <c r="B89" s="32"/>
      <c r="C89" s="24" t="s">
        <v>24</v>
      </c>
      <c r="D89" s="31"/>
      <c r="E89" s="31"/>
      <c r="F89" s="22" t="str">
        <f>E13</f>
        <v>Město Benešov</v>
      </c>
      <c r="G89" s="31"/>
      <c r="H89" s="31"/>
      <c r="I89" s="24" t="s">
        <v>32</v>
      </c>
      <c r="J89" s="27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40.15" hidden="1" customHeight="1">
      <c r="A90" s="31"/>
      <c r="B90" s="32"/>
      <c r="C90" s="24" t="s">
        <v>30</v>
      </c>
      <c r="D90" s="31"/>
      <c r="E90" s="31"/>
      <c r="F90" s="22" t="str">
        <f>IF(E16="","",E16)</f>
        <v>Vyplň údaj</v>
      </c>
      <c r="G90" s="31"/>
      <c r="H90" s="31"/>
      <c r="I90" s="24" t="s">
        <v>35</v>
      </c>
      <c r="J90" s="27">
        <f>E22</f>
        <v>0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hidden="1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hidden="1" customHeight="1">
      <c r="A92" s="31"/>
      <c r="B92" s="32"/>
      <c r="C92" s="114" t="s">
        <v>99</v>
      </c>
      <c r="D92" s="97"/>
      <c r="E92" s="97"/>
      <c r="F92" s="97"/>
      <c r="G92" s="97"/>
      <c r="H92" s="97"/>
      <c r="I92" s="97"/>
      <c r="J92" s="115" t="s">
        <v>100</v>
      </c>
      <c r="K92" s="97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hidden="1" customHeight="1">
      <c r="A94" s="31"/>
      <c r="B94" s="32"/>
      <c r="C94" s="116" t="s">
        <v>101</v>
      </c>
      <c r="D94" s="31"/>
      <c r="E94" s="31"/>
      <c r="F94" s="31"/>
      <c r="G94" s="31"/>
      <c r="H94" s="31"/>
      <c r="I94" s="31"/>
      <c r="J94" s="70">
        <f>J129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102</v>
      </c>
    </row>
    <row r="95" spans="1:47" s="9" customFormat="1" ht="24.95" hidden="1" customHeight="1">
      <c r="B95" s="117"/>
      <c r="D95" s="118" t="s">
        <v>103</v>
      </c>
      <c r="E95" s="119"/>
      <c r="F95" s="119"/>
      <c r="G95" s="119"/>
      <c r="H95" s="119"/>
      <c r="I95" s="119"/>
      <c r="J95" s="120">
        <f>J130</f>
        <v>0</v>
      </c>
      <c r="L95" s="117"/>
    </row>
    <row r="96" spans="1:47" s="10" customFormat="1" ht="19.899999999999999" hidden="1" customHeight="1">
      <c r="B96" s="121"/>
      <c r="D96" s="122" t="s">
        <v>104</v>
      </c>
      <c r="E96" s="123"/>
      <c r="F96" s="123"/>
      <c r="G96" s="123"/>
      <c r="H96" s="123"/>
      <c r="I96" s="123"/>
      <c r="J96" s="124">
        <f>J131</f>
        <v>0</v>
      </c>
      <c r="L96" s="121"/>
    </row>
    <row r="97" spans="1:65" s="10" customFormat="1" ht="19.899999999999999" hidden="1" customHeight="1">
      <c r="B97" s="121"/>
      <c r="D97" s="122" t="s">
        <v>105</v>
      </c>
      <c r="E97" s="123"/>
      <c r="F97" s="123"/>
      <c r="G97" s="123"/>
      <c r="H97" s="123"/>
      <c r="I97" s="123"/>
      <c r="J97" s="124">
        <f>J151</f>
        <v>0</v>
      </c>
      <c r="L97" s="121"/>
    </row>
    <row r="98" spans="1:65" s="10" customFormat="1" ht="19.899999999999999" hidden="1" customHeight="1">
      <c r="B98" s="121"/>
      <c r="D98" s="122" t="s">
        <v>106</v>
      </c>
      <c r="E98" s="123"/>
      <c r="F98" s="123"/>
      <c r="G98" s="123"/>
      <c r="H98" s="123"/>
      <c r="I98" s="123"/>
      <c r="J98" s="124">
        <f>J155</f>
        <v>0</v>
      </c>
      <c r="L98" s="121"/>
    </row>
    <row r="99" spans="1:65" s="10" customFormat="1" ht="19.899999999999999" hidden="1" customHeight="1">
      <c r="B99" s="121"/>
      <c r="D99" s="122" t="s">
        <v>107</v>
      </c>
      <c r="E99" s="123"/>
      <c r="F99" s="123"/>
      <c r="G99" s="123"/>
      <c r="H99" s="123"/>
      <c r="I99" s="123"/>
      <c r="J99" s="124">
        <f>J162</f>
        <v>0</v>
      </c>
      <c r="L99" s="121"/>
    </row>
    <row r="100" spans="1:65" s="10" customFormat="1" ht="19.899999999999999" hidden="1" customHeight="1">
      <c r="B100" s="121"/>
      <c r="D100" s="122" t="s">
        <v>108</v>
      </c>
      <c r="E100" s="123"/>
      <c r="F100" s="123"/>
      <c r="G100" s="123"/>
      <c r="H100" s="123"/>
      <c r="I100" s="123"/>
      <c r="J100" s="124">
        <f>J177</f>
        <v>0</v>
      </c>
      <c r="L100" s="121"/>
    </row>
    <row r="101" spans="1:65" s="10" customFormat="1" ht="19.899999999999999" hidden="1" customHeight="1">
      <c r="B101" s="121"/>
      <c r="D101" s="122" t="s">
        <v>109</v>
      </c>
      <c r="E101" s="123"/>
      <c r="F101" s="123"/>
      <c r="G101" s="123"/>
      <c r="H101" s="123"/>
      <c r="I101" s="123"/>
      <c r="J101" s="124">
        <f>J190</f>
        <v>0</v>
      </c>
      <c r="L101" s="121"/>
    </row>
    <row r="102" spans="1:65" s="2" customFormat="1" ht="21.75" hidden="1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65" s="2" customFormat="1" ht="6.95" hidden="1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65" s="2" customFormat="1" ht="29.25" hidden="1" customHeight="1">
      <c r="A104" s="31"/>
      <c r="B104" s="32"/>
      <c r="C104" s="116" t="s">
        <v>110</v>
      </c>
      <c r="D104" s="31"/>
      <c r="E104" s="31"/>
      <c r="F104" s="31"/>
      <c r="G104" s="31"/>
      <c r="H104" s="31"/>
      <c r="I104" s="31"/>
      <c r="J104" s="125">
        <f>ROUND(J105 + J106 + J107 + J108 + J109 + J110,2)</f>
        <v>0</v>
      </c>
      <c r="K104" s="31"/>
      <c r="L104" s="41"/>
      <c r="N104" s="126" t="s">
        <v>43</v>
      </c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65" s="2" customFormat="1" ht="18" hidden="1" customHeight="1">
      <c r="A105" s="31"/>
      <c r="B105" s="127"/>
      <c r="C105" s="128"/>
      <c r="D105" s="225" t="s">
        <v>111</v>
      </c>
      <c r="E105" s="235"/>
      <c r="F105" s="235"/>
      <c r="G105" s="128"/>
      <c r="H105" s="128"/>
      <c r="I105" s="128"/>
      <c r="J105" s="88">
        <v>0</v>
      </c>
      <c r="K105" s="128"/>
      <c r="L105" s="130"/>
      <c r="M105" s="131"/>
      <c r="N105" s="132" t="s">
        <v>44</v>
      </c>
      <c r="O105" s="131"/>
      <c r="P105" s="131"/>
      <c r="Q105" s="131"/>
      <c r="R105" s="131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3" t="s">
        <v>112</v>
      </c>
      <c r="AZ105" s="131"/>
      <c r="BA105" s="131"/>
      <c r="BB105" s="131"/>
      <c r="BC105" s="131"/>
      <c r="BD105" s="131"/>
      <c r="BE105" s="134">
        <f t="shared" ref="BE105:BE110" si="0">IF(N105="základní",J105,0)</f>
        <v>0</v>
      </c>
      <c r="BF105" s="134">
        <f t="shared" ref="BF105:BF110" si="1">IF(N105="snížená",J105,0)</f>
        <v>0</v>
      </c>
      <c r="BG105" s="134">
        <f t="shared" ref="BG105:BG110" si="2">IF(N105="zákl. přenesená",J105,0)</f>
        <v>0</v>
      </c>
      <c r="BH105" s="134">
        <f t="shared" ref="BH105:BH110" si="3">IF(N105="sníž. přenesená",J105,0)</f>
        <v>0</v>
      </c>
      <c r="BI105" s="134">
        <f t="shared" ref="BI105:BI110" si="4">IF(N105="nulová",J105,0)</f>
        <v>0</v>
      </c>
      <c r="BJ105" s="133" t="s">
        <v>84</v>
      </c>
      <c r="BK105" s="131"/>
      <c r="BL105" s="131"/>
      <c r="BM105" s="131"/>
    </row>
    <row r="106" spans="1:65" s="2" customFormat="1" ht="18" hidden="1" customHeight="1">
      <c r="A106" s="31"/>
      <c r="B106" s="127"/>
      <c r="C106" s="128"/>
      <c r="D106" s="225" t="s">
        <v>113</v>
      </c>
      <c r="E106" s="235"/>
      <c r="F106" s="235"/>
      <c r="G106" s="128"/>
      <c r="H106" s="128"/>
      <c r="I106" s="128"/>
      <c r="J106" s="88">
        <v>0</v>
      </c>
      <c r="K106" s="128"/>
      <c r="L106" s="130"/>
      <c r="M106" s="131"/>
      <c r="N106" s="132" t="s">
        <v>44</v>
      </c>
      <c r="O106" s="131"/>
      <c r="P106" s="131"/>
      <c r="Q106" s="131"/>
      <c r="R106" s="131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3" t="s">
        <v>112</v>
      </c>
      <c r="AZ106" s="131"/>
      <c r="BA106" s="131"/>
      <c r="BB106" s="131"/>
      <c r="BC106" s="131"/>
      <c r="BD106" s="131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84</v>
      </c>
      <c r="BK106" s="131"/>
      <c r="BL106" s="131"/>
      <c r="BM106" s="131"/>
    </row>
    <row r="107" spans="1:65" s="2" customFormat="1" ht="18" hidden="1" customHeight="1">
      <c r="A107" s="31"/>
      <c r="B107" s="127"/>
      <c r="C107" s="128"/>
      <c r="D107" s="225" t="s">
        <v>114</v>
      </c>
      <c r="E107" s="235"/>
      <c r="F107" s="235"/>
      <c r="G107" s="128"/>
      <c r="H107" s="128"/>
      <c r="I107" s="128"/>
      <c r="J107" s="88">
        <v>0</v>
      </c>
      <c r="K107" s="128"/>
      <c r="L107" s="130"/>
      <c r="M107" s="131"/>
      <c r="N107" s="132" t="s">
        <v>44</v>
      </c>
      <c r="O107" s="131"/>
      <c r="P107" s="131"/>
      <c r="Q107" s="131"/>
      <c r="R107" s="131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3" t="s">
        <v>112</v>
      </c>
      <c r="AZ107" s="131"/>
      <c r="BA107" s="131"/>
      <c r="BB107" s="131"/>
      <c r="BC107" s="131"/>
      <c r="BD107" s="131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84</v>
      </c>
      <c r="BK107" s="131"/>
      <c r="BL107" s="131"/>
      <c r="BM107" s="131"/>
    </row>
    <row r="108" spans="1:65" s="2" customFormat="1" ht="18" hidden="1" customHeight="1">
      <c r="A108" s="31"/>
      <c r="B108" s="127"/>
      <c r="C108" s="128"/>
      <c r="D108" s="225" t="s">
        <v>115</v>
      </c>
      <c r="E108" s="235"/>
      <c r="F108" s="235"/>
      <c r="G108" s="128"/>
      <c r="H108" s="128"/>
      <c r="I108" s="128"/>
      <c r="J108" s="88">
        <v>0</v>
      </c>
      <c r="K108" s="128"/>
      <c r="L108" s="130"/>
      <c r="M108" s="131"/>
      <c r="N108" s="132" t="s">
        <v>44</v>
      </c>
      <c r="O108" s="131"/>
      <c r="P108" s="131"/>
      <c r="Q108" s="131"/>
      <c r="R108" s="131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3" t="s">
        <v>112</v>
      </c>
      <c r="AZ108" s="131"/>
      <c r="BA108" s="131"/>
      <c r="BB108" s="131"/>
      <c r="BC108" s="131"/>
      <c r="BD108" s="131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84</v>
      </c>
      <c r="BK108" s="131"/>
      <c r="BL108" s="131"/>
      <c r="BM108" s="131"/>
    </row>
    <row r="109" spans="1:65" s="2" customFormat="1" ht="18" hidden="1" customHeight="1">
      <c r="A109" s="31"/>
      <c r="B109" s="127"/>
      <c r="C109" s="128"/>
      <c r="D109" s="225" t="s">
        <v>116</v>
      </c>
      <c r="E109" s="235"/>
      <c r="F109" s="235"/>
      <c r="G109" s="128"/>
      <c r="H109" s="128"/>
      <c r="I109" s="128"/>
      <c r="J109" s="88">
        <v>0</v>
      </c>
      <c r="K109" s="128"/>
      <c r="L109" s="130"/>
      <c r="M109" s="131"/>
      <c r="N109" s="132" t="s">
        <v>44</v>
      </c>
      <c r="O109" s="131"/>
      <c r="P109" s="131"/>
      <c r="Q109" s="131"/>
      <c r="R109" s="131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3" t="s">
        <v>112</v>
      </c>
      <c r="AZ109" s="131"/>
      <c r="BA109" s="131"/>
      <c r="BB109" s="131"/>
      <c r="BC109" s="131"/>
      <c r="BD109" s="131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84</v>
      </c>
      <c r="BK109" s="131"/>
      <c r="BL109" s="131"/>
      <c r="BM109" s="131"/>
    </row>
    <row r="110" spans="1:65" s="2" customFormat="1" ht="18" hidden="1" customHeight="1">
      <c r="A110" s="31"/>
      <c r="B110" s="127"/>
      <c r="C110" s="128"/>
      <c r="D110" s="129" t="s">
        <v>117</v>
      </c>
      <c r="E110" s="128"/>
      <c r="F110" s="128"/>
      <c r="G110" s="128"/>
      <c r="H110" s="128"/>
      <c r="I110" s="128"/>
      <c r="J110" s="88">
        <f>ROUND(J28*T110,2)</f>
        <v>0</v>
      </c>
      <c r="K110" s="128"/>
      <c r="L110" s="130"/>
      <c r="M110" s="131"/>
      <c r="N110" s="132" t="s">
        <v>44</v>
      </c>
      <c r="O110" s="131"/>
      <c r="P110" s="131"/>
      <c r="Q110" s="131"/>
      <c r="R110" s="131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3" t="s">
        <v>118</v>
      </c>
      <c r="AZ110" s="131"/>
      <c r="BA110" s="131"/>
      <c r="BB110" s="131"/>
      <c r="BC110" s="131"/>
      <c r="BD110" s="131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84</v>
      </c>
      <c r="BK110" s="131"/>
      <c r="BL110" s="131"/>
      <c r="BM110" s="131"/>
    </row>
    <row r="111" spans="1:65" s="2" customFormat="1" hidden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65" s="2" customFormat="1" ht="29.25" hidden="1" customHeight="1">
      <c r="A112" s="31"/>
      <c r="B112" s="32"/>
      <c r="C112" s="96" t="s">
        <v>94</v>
      </c>
      <c r="D112" s="97"/>
      <c r="E112" s="97"/>
      <c r="F112" s="97"/>
      <c r="G112" s="97"/>
      <c r="H112" s="97"/>
      <c r="I112" s="97"/>
      <c r="J112" s="98">
        <f>ROUND(J94+J104,2)</f>
        <v>0</v>
      </c>
      <c r="K112" s="9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hidden="1" customHeight="1">
      <c r="A113" s="31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hidden="1"/>
    <row r="115" spans="1:31" hidden="1"/>
    <row r="116" spans="1:31" hidden="1"/>
    <row r="117" spans="1:31" s="2" customFormat="1" ht="6.95" customHeight="1">
      <c r="A117" s="31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5" customHeight="1">
      <c r="A118" s="31"/>
      <c r="B118" s="32"/>
      <c r="C118" s="18" t="s">
        <v>119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4" t="s">
        <v>16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1"/>
      <c r="D121" s="31"/>
      <c r="E121" s="188" t="str">
        <f>E7</f>
        <v>ul. Hodějovského - sanace potrubí + potrubí</v>
      </c>
      <c r="F121" s="233"/>
      <c r="G121" s="233"/>
      <c r="H121" s="233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4" t="s">
        <v>20</v>
      </c>
      <c r="D123" s="31"/>
      <c r="E123" s="31"/>
      <c r="F123" s="22" t="str">
        <f>F10</f>
        <v>Benešov</v>
      </c>
      <c r="G123" s="31"/>
      <c r="H123" s="31"/>
      <c r="I123" s="24" t="s">
        <v>22</v>
      </c>
      <c r="J123" s="54" t="str">
        <f>IF(J10="","",J10)</f>
        <v>1. 3. 2023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4" t="s">
        <v>24</v>
      </c>
      <c r="D125" s="31"/>
      <c r="E125" s="31"/>
      <c r="F125" s="22" t="str">
        <f>E13</f>
        <v>Město Benešov</v>
      </c>
      <c r="G125" s="31"/>
      <c r="H125" s="31"/>
      <c r="I125" s="24" t="s">
        <v>32</v>
      </c>
      <c r="J125" s="27" t="str">
        <f>E19</f>
        <v xml:space="preserve"> 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40.15" customHeight="1">
      <c r="A126" s="31"/>
      <c r="B126" s="32"/>
      <c r="C126" s="24" t="s">
        <v>30</v>
      </c>
      <c r="D126" s="31"/>
      <c r="E126" s="31"/>
      <c r="F126" s="22" t="str">
        <f>IF(E16="","",E16)</f>
        <v>Vyplň údaj</v>
      </c>
      <c r="G126" s="31"/>
      <c r="H126" s="31"/>
      <c r="I126" s="24" t="s">
        <v>35</v>
      </c>
      <c r="J126" s="27">
        <f>E22</f>
        <v>0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35"/>
      <c r="B128" s="136"/>
      <c r="C128" s="137" t="s">
        <v>120</v>
      </c>
      <c r="D128" s="138" t="s">
        <v>64</v>
      </c>
      <c r="E128" s="138" t="s">
        <v>60</v>
      </c>
      <c r="F128" s="138" t="s">
        <v>61</v>
      </c>
      <c r="G128" s="138" t="s">
        <v>121</v>
      </c>
      <c r="H128" s="138" t="s">
        <v>122</v>
      </c>
      <c r="I128" s="138" t="s">
        <v>123</v>
      </c>
      <c r="J128" s="139" t="s">
        <v>100</v>
      </c>
      <c r="K128" s="140" t="s">
        <v>124</v>
      </c>
      <c r="L128" s="141"/>
      <c r="M128" s="61" t="s">
        <v>1</v>
      </c>
      <c r="N128" s="62" t="s">
        <v>43</v>
      </c>
      <c r="O128" s="62" t="s">
        <v>125</v>
      </c>
      <c r="P128" s="62" t="s">
        <v>126</v>
      </c>
      <c r="Q128" s="62" t="s">
        <v>127</v>
      </c>
      <c r="R128" s="62" t="s">
        <v>128</v>
      </c>
      <c r="S128" s="62" t="s">
        <v>129</v>
      </c>
      <c r="T128" s="63" t="s">
        <v>130</v>
      </c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</row>
    <row r="129" spans="1:65" s="2" customFormat="1" ht="22.9" customHeight="1">
      <c r="A129" s="31"/>
      <c r="B129" s="32"/>
      <c r="C129" s="68" t="s">
        <v>131</v>
      </c>
      <c r="D129" s="31"/>
      <c r="E129" s="31"/>
      <c r="F129" s="31"/>
      <c r="G129" s="31"/>
      <c r="H129" s="31"/>
      <c r="I129" s="31"/>
      <c r="J129" s="142">
        <f>BK129</f>
        <v>0</v>
      </c>
      <c r="K129" s="31"/>
      <c r="L129" s="32"/>
      <c r="M129" s="64"/>
      <c r="N129" s="55"/>
      <c r="O129" s="65"/>
      <c r="P129" s="143">
        <f>P130</f>
        <v>0</v>
      </c>
      <c r="Q129" s="65"/>
      <c r="R129" s="143">
        <f>R130</f>
        <v>73.340040000000002</v>
      </c>
      <c r="S129" s="65"/>
      <c r="T129" s="144">
        <f>T130</f>
        <v>20.799999999999997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78</v>
      </c>
      <c r="AU129" s="14" t="s">
        <v>102</v>
      </c>
      <c r="BK129" s="145">
        <f>BK130</f>
        <v>0</v>
      </c>
    </row>
    <row r="130" spans="1:65" s="12" customFormat="1" ht="25.9" customHeight="1">
      <c r="B130" s="146"/>
      <c r="D130" s="147" t="s">
        <v>78</v>
      </c>
      <c r="E130" s="148" t="s">
        <v>132</v>
      </c>
      <c r="F130" s="148" t="s">
        <v>133</v>
      </c>
      <c r="I130" s="149"/>
      <c r="J130" s="150">
        <f>BK130</f>
        <v>0</v>
      </c>
      <c r="L130" s="146"/>
      <c r="M130" s="151"/>
      <c r="N130" s="152"/>
      <c r="O130" s="152"/>
      <c r="P130" s="153">
        <f>P131+P151+P155+P162+P177+P190</f>
        <v>0</v>
      </c>
      <c r="Q130" s="152"/>
      <c r="R130" s="153">
        <f>R131+R151+R155+R162+R177+R190</f>
        <v>73.340040000000002</v>
      </c>
      <c r="S130" s="152"/>
      <c r="T130" s="154">
        <f>T131+T151+T155+T162+T177+T190</f>
        <v>20.799999999999997</v>
      </c>
      <c r="AR130" s="147" t="s">
        <v>84</v>
      </c>
      <c r="AT130" s="155" t="s">
        <v>78</v>
      </c>
      <c r="AU130" s="155" t="s">
        <v>79</v>
      </c>
      <c r="AY130" s="147" t="s">
        <v>134</v>
      </c>
      <c r="BK130" s="156">
        <f>BK131+BK151+BK155+BK162+BK177+BK190</f>
        <v>0</v>
      </c>
    </row>
    <row r="131" spans="1:65" s="12" customFormat="1" ht="22.9" customHeight="1">
      <c r="B131" s="146"/>
      <c r="D131" s="147" t="s">
        <v>78</v>
      </c>
      <c r="E131" s="157" t="s">
        <v>84</v>
      </c>
      <c r="F131" s="157" t="s">
        <v>135</v>
      </c>
      <c r="I131" s="149"/>
      <c r="J131" s="158">
        <f>BK131</f>
        <v>0</v>
      </c>
      <c r="L131" s="146"/>
      <c r="M131" s="151"/>
      <c r="N131" s="152"/>
      <c r="O131" s="152"/>
      <c r="P131" s="153">
        <f>SUM(P132:P150)</f>
        <v>0</v>
      </c>
      <c r="Q131" s="152"/>
      <c r="R131" s="153">
        <f>SUM(R132:R150)</f>
        <v>33.0336</v>
      </c>
      <c r="S131" s="152"/>
      <c r="T131" s="154">
        <f>SUM(T132:T150)</f>
        <v>20.799999999999997</v>
      </c>
      <c r="AR131" s="147" t="s">
        <v>84</v>
      </c>
      <c r="AT131" s="155" t="s">
        <v>78</v>
      </c>
      <c r="AU131" s="155" t="s">
        <v>84</v>
      </c>
      <c r="AY131" s="147" t="s">
        <v>134</v>
      </c>
      <c r="BK131" s="156">
        <f>SUM(BK132:BK150)</f>
        <v>0</v>
      </c>
    </row>
    <row r="132" spans="1:65" s="2" customFormat="1" ht="24.2" customHeight="1">
      <c r="A132" s="31"/>
      <c r="B132" s="127"/>
      <c r="C132" s="159" t="s">
        <v>136</v>
      </c>
      <c r="D132" s="159" t="s">
        <v>137</v>
      </c>
      <c r="E132" s="160" t="s">
        <v>138</v>
      </c>
      <c r="F132" s="161" t="s">
        <v>139</v>
      </c>
      <c r="G132" s="162" t="s">
        <v>140</v>
      </c>
      <c r="H132" s="163">
        <v>50</v>
      </c>
      <c r="I132" s="164"/>
      <c r="J132" s="165">
        <f t="shared" ref="J132:J150" si="5">ROUND(I132*H132,2)</f>
        <v>0</v>
      </c>
      <c r="K132" s="166"/>
      <c r="L132" s="32"/>
      <c r="M132" s="167" t="s">
        <v>1</v>
      </c>
      <c r="N132" s="168" t="s">
        <v>44</v>
      </c>
      <c r="O132" s="57"/>
      <c r="P132" s="169">
        <f t="shared" ref="P132:P150" si="6">O132*H132</f>
        <v>0</v>
      </c>
      <c r="Q132" s="169">
        <v>0</v>
      </c>
      <c r="R132" s="169">
        <f t="shared" ref="R132:R150" si="7">Q132*H132</f>
        <v>0</v>
      </c>
      <c r="S132" s="169">
        <v>0.23499999999999999</v>
      </c>
      <c r="T132" s="170">
        <f t="shared" ref="T132:T150" si="8">S132*H132</f>
        <v>11.75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1" t="s">
        <v>141</v>
      </c>
      <c r="AT132" s="171" t="s">
        <v>137</v>
      </c>
      <c r="AU132" s="171" t="s">
        <v>95</v>
      </c>
      <c r="AY132" s="14" t="s">
        <v>134</v>
      </c>
      <c r="BE132" s="92">
        <f t="shared" ref="BE132:BE150" si="9">IF(N132="základní",J132,0)</f>
        <v>0</v>
      </c>
      <c r="BF132" s="92">
        <f t="shared" ref="BF132:BF150" si="10">IF(N132="snížená",J132,0)</f>
        <v>0</v>
      </c>
      <c r="BG132" s="92">
        <f t="shared" ref="BG132:BG150" si="11">IF(N132="zákl. přenesená",J132,0)</f>
        <v>0</v>
      </c>
      <c r="BH132" s="92">
        <f t="shared" ref="BH132:BH150" si="12">IF(N132="sníž. přenesená",J132,0)</f>
        <v>0</v>
      </c>
      <c r="BI132" s="92">
        <f t="shared" ref="BI132:BI150" si="13">IF(N132="nulová",J132,0)</f>
        <v>0</v>
      </c>
      <c r="BJ132" s="14" t="s">
        <v>84</v>
      </c>
      <c r="BK132" s="92">
        <f t="shared" ref="BK132:BK150" si="14">ROUND(I132*H132,2)</f>
        <v>0</v>
      </c>
      <c r="BL132" s="14" t="s">
        <v>141</v>
      </c>
      <c r="BM132" s="171" t="s">
        <v>142</v>
      </c>
    </row>
    <row r="133" spans="1:65" s="2" customFormat="1" ht="21.75" customHeight="1">
      <c r="A133" s="31"/>
      <c r="B133" s="127"/>
      <c r="C133" s="159" t="s">
        <v>143</v>
      </c>
      <c r="D133" s="159" t="s">
        <v>137</v>
      </c>
      <c r="E133" s="160" t="s">
        <v>144</v>
      </c>
      <c r="F133" s="161" t="s">
        <v>145</v>
      </c>
      <c r="G133" s="162" t="s">
        <v>140</v>
      </c>
      <c r="H133" s="163">
        <v>50</v>
      </c>
      <c r="I133" s="164"/>
      <c r="J133" s="165">
        <f t="shared" si="5"/>
        <v>0</v>
      </c>
      <c r="K133" s="166"/>
      <c r="L133" s="32"/>
      <c r="M133" s="167" t="s">
        <v>1</v>
      </c>
      <c r="N133" s="168" t="s">
        <v>44</v>
      </c>
      <c r="O133" s="57"/>
      <c r="P133" s="169">
        <f t="shared" si="6"/>
        <v>0</v>
      </c>
      <c r="Q133" s="169">
        <v>0</v>
      </c>
      <c r="R133" s="169">
        <f t="shared" si="7"/>
        <v>0</v>
      </c>
      <c r="S133" s="169">
        <v>0.18099999999999999</v>
      </c>
      <c r="T133" s="170">
        <f t="shared" si="8"/>
        <v>9.0499999999999989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141</v>
      </c>
      <c r="AT133" s="171" t="s">
        <v>137</v>
      </c>
      <c r="AU133" s="171" t="s">
        <v>95</v>
      </c>
      <c r="AY133" s="14" t="s">
        <v>134</v>
      </c>
      <c r="BE133" s="92">
        <f t="shared" si="9"/>
        <v>0</v>
      </c>
      <c r="BF133" s="92">
        <f t="shared" si="10"/>
        <v>0</v>
      </c>
      <c r="BG133" s="92">
        <f t="shared" si="11"/>
        <v>0</v>
      </c>
      <c r="BH133" s="92">
        <f t="shared" si="12"/>
        <v>0</v>
      </c>
      <c r="BI133" s="92">
        <f t="shared" si="13"/>
        <v>0</v>
      </c>
      <c r="BJ133" s="14" t="s">
        <v>84</v>
      </c>
      <c r="BK133" s="92">
        <f t="shared" si="14"/>
        <v>0</v>
      </c>
      <c r="BL133" s="14" t="s">
        <v>141</v>
      </c>
      <c r="BM133" s="171" t="s">
        <v>146</v>
      </c>
    </row>
    <row r="134" spans="1:65" s="2" customFormat="1" ht="33" customHeight="1">
      <c r="A134" s="31"/>
      <c r="B134" s="127"/>
      <c r="C134" s="159" t="s">
        <v>8</v>
      </c>
      <c r="D134" s="159" t="s">
        <v>137</v>
      </c>
      <c r="E134" s="160" t="s">
        <v>147</v>
      </c>
      <c r="F134" s="161" t="s">
        <v>148</v>
      </c>
      <c r="G134" s="162" t="s">
        <v>149</v>
      </c>
      <c r="H134" s="163">
        <v>8</v>
      </c>
      <c r="I134" s="164"/>
      <c r="J134" s="165">
        <f t="shared" si="5"/>
        <v>0</v>
      </c>
      <c r="K134" s="166"/>
      <c r="L134" s="32"/>
      <c r="M134" s="167" t="s">
        <v>1</v>
      </c>
      <c r="N134" s="168" t="s">
        <v>44</v>
      </c>
      <c r="O134" s="57"/>
      <c r="P134" s="169">
        <f t="shared" si="6"/>
        <v>0</v>
      </c>
      <c r="Q134" s="169">
        <v>0</v>
      </c>
      <c r="R134" s="169">
        <f t="shared" si="7"/>
        <v>0</v>
      </c>
      <c r="S134" s="169">
        <v>0</v>
      </c>
      <c r="T134" s="170">
        <f t="shared" si="8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1" t="s">
        <v>141</v>
      </c>
      <c r="AT134" s="171" t="s">
        <v>137</v>
      </c>
      <c r="AU134" s="171" t="s">
        <v>95</v>
      </c>
      <c r="AY134" s="14" t="s">
        <v>134</v>
      </c>
      <c r="BE134" s="92">
        <f t="shared" si="9"/>
        <v>0</v>
      </c>
      <c r="BF134" s="92">
        <f t="shared" si="10"/>
        <v>0</v>
      </c>
      <c r="BG134" s="92">
        <f t="shared" si="11"/>
        <v>0</v>
      </c>
      <c r="BH134" s="92">
        <f t="shared" si="12"/>
        <v>0</v>
      </c>
      <c r="BI134" s="92">
        <f t="shared" si="13"/>
        <v>0</v>
      </c>
      <c r="BJ134" s="14" t="s">
        <v>84</v>
      </c>
      <c r="BK134" s="92">
        <f t="shared" si="14"/>
        <v>0</v>
      </c>
      <c r="BL134" s="14" t="s">
        <v>141</v>
      </c>
      <c r="BM134" s="171" t="s">
        <v>150</v>
      </c>
    </row>
    <row r="135" spans="1:65" s="2" customFormat="1" ht="24.2" customHeight="1">
      <c r="A135" s="31"/>
      <c r="B135" s="127"/>
      <c r="C135" s="159" t="s">
        <v>151</v>
      </c>
      <c r="D135" s="159" t="s">
        <v>137</v>
      </c>
      <c r="E135" s="160" t="s">
        <v>152</v>
      </c>
      <c r="F135" s="161" t="s">
        <v>153</v>
      </c>
      <c r="G135" s="162" t="s">
        <v>154</v>
      </c>
      <c r="H135" s="163">
        <v>1</v>
      </c>
      <c r="I135" s="164"/>
      <c r="J135" s="165">
        <f t="shared" si="5"/>
        <v>0</v>
      </c>
      <c r="K135" s="166"/>
      <c r="L135" s="32"/>
      <c r="M135" s="167" t="s">
        <v>1</v>
      </c>
      <c r="N135" s="168" t="s">
        <v>44</v>
      </c>
      <c r="O135" s="57"/>
      <c r="P135" s="169">
        <f t="shared" si="6"/>
        <v>0</v>
      </c>
      <c r="Q135" s="169">
        <v>0</v>
      </c>
      <c r="R135" s="169">
        <f t="shared" si="7"/>
        <v>0</v>
      </c>
      <c r="S135" s="169">
        <v>0</v>
      </c>
      <c r="T135" s="170">
        <f t="shared" si="8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1" t="s">
        <v>141</v>
      </c>
      <c r="AT135" s="171" t="s">
        <v>137</v>
      </c>
      <c r="AU135" s="171" t="s">
        <v>95</v>
      </c>
      <c r="AY135" s="14" t="s">
        <v>134</v>
      </c>
      <c r="BE135" s="92">
        <f t="shared" si="9"/>
        <v>0</v>
      </c>
      <c r="BF135" s="92">
        <f t="shared" si="10"/>
        <v>0</v>
      </c>
      <c r="BG135" s="92">
        <f t="shared" si="11"/>
        <v>0</v>
      </c>
      <c r="BH135" s="92">
        <f t="shared" si="12"/>
        <v>0</v>
      </c>
      <c r="BI135" s="92">
        <f t="shared" si="13"/>
        <v>0</v>
      </c>
      <c r="BJ135" s="14" t="s">
        <v>84</v>
      </c>
      <c r="BK135" s="92">
        <f t="shared" si="14"/>
        <v>0</v>
      </c>
      <c r="BL135" s="14" t="s">
        <v>141</v>
      </c>
      <c r="BM135" s="171" t="s">
        <v>155</v>
      </c>
    </row>
    <row r="136" spans="1:65" s="2" customFormat="1" ht="24.2" customHeight="1">
      <c r="A136" s="31"/>
      <c r="B136" s="127"/>
      <c r="C136" s="159" t="s">
        <v>156</v>
      </c>
      <c r="D136" s="159" t="s">
        <v>137</v>
      </c>
      <c r="E136" s="160" t="s">
        <v>157</v>
      </c>
      <c r="F136" s="161" t="s">
        <v>158</v>
      </c>
      <c r="G136" s="162" t="s">
        <v>159</v>
      </c>
      <c r="H136" s="163">
        <v>31.5</v>
      </c>
      <c r="I136" s="164"/>
      <c r="J136" s="165">
        <f t="shared" si="5"/>
        <v>0</v>
      </c>
      <c r="K136" s="166"/>
      <c r="L136" s="32"/>
      <c r="M136" s="167" t="s">
        <v>1</v>
      </c>
      <c r="N136" s="168" t="s">
        <v>44</v>
      </c>
      <c r="O136" s="57"/>
      <c r="P136" s="169">
        <f t="shared" si="6"/>
        <v>0</v>
      </c>
      <c r="Q136" s="169">
        <v>0</v>
      </c>
      <c r="R136" s="169">
        <f t="shared" si="7"/>
        <v>0</v>
      </c>
      <c r="S136" s="169">
        <v>0</v>
      </c>
      <c r="T136" s="170">
        <f t="shared" si="8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141</v>
      </c>
      <c r="AT136" s="171" t="s">
        <v>137</v>
      </c>
      <c r="AU136" s="171" t="s">
        <v>95</v>
      </c>
      <c r="AY136" s="14" t="s">
        <v>134</v>
      </c>
      <c r="BE136" s="92">
        <f t="shared" si="9"/>
        <v>0</v>
      </c>
      <c r="BF136" s="92">
        <f t="shared" si="10"/>
        <v>0</v>
      </c>
      <c r="BG136" s="92">
        <f t="shared" si="11"/>
        <v>0</v>
      </c>
      <c r="BH136" s="92">
        <f t="shared" si="12"/>
        <v>0</v>
      </c>
      <c r="BI136" s="92">
        <f t="shared" si="13"/>
        <v>0</v>
      </c>
      <c r="BJ136" s="14" t="s">
        <v>84</v>
      </c>
      <c r="BK136" s="92">
        <f t="shared" si="14"/>
        <v>0</v>
      </c>
      <c r="BL136" s="14" t="s">
        <v>141</v>
      </c>
      <c r="BM136" s="171" t="s">
        <v>160</v>
      </c>
    </row>
    <row r="137" spans="1:65" s="2" customFormat="1" ht="33" customHeight="1">
      <c r="A137" s="31"/>
      <c r="B137" s="127"/>
      <c r="C137" s="159" t="s">
        <v>161</v>
      </c>
      <c r="D137" s="159" t="s">
        <v>137</v>
      </c>
      <c r="E137" s="160" t="s">
        <v>162</v>
      </c>
      <c r="F137" s="161" t="s">
        <v>163</v>
      </c>
      <c r="G137" s="162" t="s">
        <v>159</v>
      </c>
      <c r="H137" s="163">
        <v>50</v>
      </c>
      <c r="I137" s="164"/>
      <c r="J137" s="165">
        <f t="shared" si="5"/>
        <v>0</v>
      </c>
      <c r="K137" s="166"/>
      <c r="L137" s="32"/>
      <c r="M137" s="167" t="s">
        <v>1</v>
      </c>
      <c r="N137" s="168" t="s">
        <v>44</v>
      </c>
      <c r="O137" s="57"/>
      <c r="P137" s="169">
        <f t="shared" si="6"/>
        <v>0</v>
      </c>
      <c r="Q137" s="169">
        <v>0</v>
      </c>
      <c r="R137" s="169">
        <f t="shared" si="7"/>
        <v>0</v>
      </c>
      <c r="S137" s="169">
        <v>0</v>
      </c>
      <c r="T137" s="170">
        <f t="shared" si="8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141</v>
      </c>
      <c r="AT137" s="171" t="s">
        <v>137</v>
      </c>
      <c r="AU137" s="171" t="s">
        <v>95</v>
      </c>
      <c r="AY137" s="14" t="s">
        <v>134</v>
      </c>
      <c r="BE137" s="92">
        <f t="shared" si="9"/>
        <v>0</v>
      </c>
      <c r="BF137" s="92">
        <f t="shared" si="10"/>
        <v>0</v>
      </c>
      <c r="BG137" s="92">
        <f t="shared" si="11"/>
        <v>0</v>
      </c>
      <c r="BH137" s="92">
        <f t="shared" si="12"/>
        <v>0</v>
      </c>
      <c r="BI137" s="92">
        <f t="shared" si="13"/>
        <v>0</v>
      </c>
      <c r="BJ137" s="14" t="s">
        <v>84</v>
      </c>
      <c r="BK137" s="92">
        <f t="shared" si="14"/>
        <v>0</v>
      </c>
      <c r="BL137" s="14" t="s">
        <v>141</v>
      </c>
      <c r="BM137" s="171" t="s">
        <v>164</v>
      </c>
    </row>
    <row r="138" spans="1:65" s="2" customFormat="1" ht="33" customHeight="1">
      <c r="A138" s="31"/>
      <c r="B138" s="127"/>
      <c r="C138" s="159" t="s">
        <v>165</v>
      </c>
      <c r="D138" s="159" t="s">
        <v>137</v>
      </c>
      <c r="E138" s="160" t="s">
        <v>166</v>
      </c>
      <c r="F138" s="161" t="s">
        <v>167</v>
      </c>
      <c r="G138" s="162" t="s">
        <v>159</v>
      </c>
      <c r="H138" s="163">
        <v>50</v>
      </c>
      <c r="I138" s="164"/>
      <c r="J138" s="165">
        <f t="shared" si="5"/>
        <v>0</v>
      </c>
      <c r="K138" s="166"/>
      <c r="L138" s="32"/>
      <c r="M138" s="167" t="s">
        <v>1</v>
      </c>
      <c r="N138" s="168" t="s">
        <v>44</v>
      </c>
      <c r="O138" s="57"/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1" t="s">
        <v>141</v>
      </c>
      <c r="AT138" s="171" t="s">
        <v>137</v>
      </c>
      <c r="AU138" s="171" t="s">
        <v>95</v>
      </c>
      <c r="AY138" s="14" t="s">
        <v>134</v>
      </c>
      <c r="BE138" s="92">
        <f t="shared" si="9"/>
        <v>0</v>
      </c>
      <c r="BF138" s="92">
        <f t="shared" si="10"/>
        <v>0</v>
      </c>
      <c r="BG138" s="92">
        <f t="shared" si="11"/>
        <v>0</v>
      </c>
      <c r="BH138" s="92">
        <f t="shared" si="12"/>
        <v>0</v>
      </c>
      <c r="BI138" s="92">
        <f t="shared" si="13"/>
        <v>0</v>
      </c>
      <c r="BJ138" s="14" t="s">
        <v>84</v>
      </c>
      <c r="BK138" s="92">
        <f t="shared" si="14"/>
        <v>0</v>
      </c>
      <c r="BL138" s="14" t="s">
        <v>141</v>
      </c>
      <c r="BM138" s="171" t="s">
        <v>168</v>
      </c>
    </row>
    <row r="139" spans="1:65" s="2" customFormat="1" ht="21.75" customHeight="1">
      <c r="A139" s="31"/>
      <c r="B139" s="127"/>
      <c r="C139" s="159" t="s">
        <v>169</v>
      </c>
      <c r="D139" s="159" t="s">
        <v>137</v>
      </c>
      <c r="E139" s="160" t="s">
        <v>170</v>
      </c>
      <c r="F139" s="161" t="s">
        <v>171</v>
      </c>
      <c r="G139" s="162" t="s">
        <v>140</v>
      </c>
      <c r="H139" s="163">
        <v>40</v>
      </c>
      <c r="I139" s="164"/>
      <c r="J139" s="165">
        <f t="shared" si="5"/>
        <v>0</v>
      </c>
      <c r="K139" s="166"/>
      <c r="L139" s="32"/>
      <c r="M139" s="167" t="s">
        <v>1</v>
      </c>
      <c r="N139" s="168" t="s">
        <v>44</v>
      </c>
      <c r="O139" s="57"/>
      <c r="P139" s="169">
        <f t="shared" si="6"/>
        <v>0</v>
      </c>
      <c r="Q139" s="169">
        <v>8.4000000000000003E-4</v>
      </c>
      <c r="R139" s="169">
        <f t="shared" si="7"/>
        <v>3.3600000000000005E-2</v>
      </c>
      <c r="S139" s="169">
        <v>0</v>
      </c>
      <c r="T139" s="170">
        <f t="shared" si="8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141</v>
      </c>
      <c r="AT139" s="171" t="s">
        <v>137</v>
      </c>
      <c r="AU139" s="171" t="s">
        <v>95</v>
      </c>
      <c r="AY139" s="14" t="s">
        <v>134</v>
      </c>
      <c r="BE139" s="92">
        <f t="shared" si="9"/>
        <v>0</v>
      </c>
      <c r="BF139" s="92">
        <f t="shared" si="10"/>
        <v>0</v>
      </c>
      <c r="BG139" s="92">
        <f t="shared" si="11"/>
        <v>0</v>
      </c>
      <c r="BH139" s="92">
        <f t="shared" si="12"/>
        <v>0</v>
      </c>
      <c r="BI139" s="92">
        <f t="shared" si="13"/>
        <v>0</v>
      </c>
      <c r="BJ139" s="14" t="s">
        <v>84</v>
      </c>
      <c r="BK139" s="92">
        <f t="shared" si="14"/>
        <v>0</v>
      </c>
      <c r="BL139" s="14" t="s">
        <v>141</v>
      </c>
      <c r="BM139" s="171" t="s">
        <v>172</v>
      </c>
    </row>
    <row r="140" spans="1:65" s="2" customFormat="1" ht="24.2" customHeight="1">
      <c r="A140" s="31"/>
      <c r="B140" s="127"/>
      <c r="C140" s="159" t="s">
        <v>173</v>
      </c>
      <c r="D140" s="159" t="s">
        <v>137</v>
      </c>
      <c r="E140" s="160" t="s">
        <v>174</v>
      </c>
      <c r="F140" s="161" t="s">
        <v>175</v>
      </c>
      <c r="G140" s="162" t="s">
        <v>140</v>
      </c>
      <c r="H140" s="163">
        <v>40</v>
      </c>
      <c r="I140" s="164"/>
      <c r="J140" s="165">
        <f t="shared" si="5"/>
        <v>0</v>
      </c>
      <c r="K140" s="166"/>
      <c r="L140" s="32"/>
      <c r="M140" s="167" t="s">
        <v>1</v>
      </c>
      <c r="N140" s="168" t="s">
        <v>44</v>
      </c>
      <c r="O140" s="57"/>
      <c r="P140" s="169">
        <f t="shared" si="6"/>
        <v>0</v>
      </c>
      <c r="Q140" s="169">
        <v>0</v>
      </c>
      <c r="R140" s="169">
        <f t="shared" si="7"/>
        <v>0</v>
      </c>
      <c r="S140" s="169">
        <v>0</v>
      </c>
      <c r="T140" s="170">
        <f t="shared" si="8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71" t="s">
        <v>141</v>
      </c>
      <c r="AT140" s="171" t="s">
        <v>137</v>
      </c>
      <c r="AU140" s="171" t="s">
        <v>95</v>
      </c>
      <c r="AY140" s="14" t="s">
        <v>134</v>
      </c>
      <c r="BE140" s="92">
        <f t="shared" si="9"/>
        <v>0</v>
      </c>
      <c r="BF140" s="92">
        <f t="shared" si="10"/>
        <v>0</v>
      </c>
      <c r="BG140" s="92">
        <f t="shared" si="11"/>
        <v>0</v>
      </c>
      <c r="BH140" s="92">
        <f t="shared" si="12"/>
        <v>0</v>
      </c>
      <c r="BI140" s="92">
        <f t="shared" si="13"/>
        <v>0</v>
      </c>
      <c r="BJ140" s="14" t="s">
        <v>84</v>
      </c>
      <c r="BK140" s="92">
        <f t="shared" si="14"/>
        <v>0</v>
      </c>
      <c r="BL140" s="14" t="s">
        <v>141</v>
      </c>
      <c r="BM140" s="171" t="s">
        <v>176</v>
      </c>
    </row>
    <row r="141" spans="1:65" s="2" customFormat="1" ht="24.2" customHeight="1">
      <c r="A141" s="31"/>
      <c r="B141" s="127"/>
      <c r="C141" s="159" t="s">
        <v>177</v>
      </c>
      <c r="D141" s="159" t="s">
        <v>137</v>
      </c>
      <c r="E141" s="160" t="s">
        <v>178</v>
      </c>
      <c r="F141" s="161" t="s">
        <v>179</v>
      </c>
      <c r="G141" s="162" t="s">
        <v>180</v>
      </c>
      <c r="H141" s="163">
        <v>42</v>
      </c>
      <c r="I141" s="164"/>
      <c r="J141" s="165">
        <f t="shared" si="5"/>
        <v>0</v>
      </c>
      <c r="K141" s="166"/>
      <c r="L141" s="32"/>
      <c r="M141" s="167" t="s">
        <v>1</v>
      </c>
      <c r="N141" s="168" t="s">
        <v>44</v>
      </c>
      <c r="O141" s="57"/>
      <c r="P141" s="169">
        <f t="shared" si="6"/>
        <v>0</v>
      </c>
      <c r="Q141" s="169">
        <v>0</v>
      </c>
      <c r="R141" s="169">
        <f t="shared" si="7"/>
        <v>0</v>
      </c>
      <c r="S141" s="169">
        <v>0</v>
      </c>
      <c r="T141" s="170">
        <f t="shared" si="8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1" t="s">
        <v>141</v>
      </c>
      <c r="AT141" s="171" t="s">
        <v>137</v>
      </c>
      <c r="AU141" s="171" t="s">
        <v>95</v>
      </c>
      <c r="AY141" s="14" t="s">
        <v>134</v>
      </c>
      <c r="BE141" s="92">
        <f t="shared" si="9"/>
        <v>0</v>
      </c>
      <c r="BF141" s="92">
        <f t="shared" si="10"/>
        <v>0</v>
      </c>
      <c r="BG141" s="92">
        <f t="shared" si="11"/>
        <v>0</v>
      </c>
      <c r="BH141" s="92">
        <f t="shared" si="12"/>
        <v>0</v>
      </c>
      <c r="BI141" s="92">
        <f t="shared" si="13"/>
        <v>0</v>
      </c>
      <c r="BJ141" s="14" t="s">
        <v>84</v>
      </c>
      <c r="BK141" s="92">
        <f t="shared" si="14"/>
        <v>0</v>
      </c>
      <c r="BL141" s="14" t="s">
        <v>141</v>
      </c>
      <c r="BM141" s="171" t="s">
        <v>181</v>
      </c>
    </row>
    <row r="142" spans="1:65" s="2" customFormat="1" ht="24.2" customHeight="1">
      <c r="A142" s="31"/>
      <c r="B142" s="127"/>
      <c r="C142" s="159" t="s">
        <v>182</v>
      </c>
      <c r="D142" s="159" t="s">
        <v>137</v>
      </c>
      <c r="E142" s="160" t="s">
        <v>183</v>
      </c>
      <c r="F142" s="161" t="s">
        <v>184</v>
      </c>
      <c r="G142" s="162" t="s">
        <v>180</v>
      </c>
      <c r="H142" s="163">
        <v>42</v>
      </c>
      <c r="I142" s="164"/>
      <c r="J142" s="165">
        <f t="shared" si="5"/>
        <v>0</v>
      </c>
      <c r="K142" s="166"/>
      <c r="L142" s="32"/>
      <c r="M142" s="167" t="s">
        <v>1</v>
      </c>
      <c r="N142" s="168" t="s">
        <v>44</v>
      </c>
      <c r="O142" s="57"/>
      <c r="P142" s="169">
        <f t="shared" si="6"/>
        <v>0</v>
      </c>
      <c r="Q142" s="169">
        <v>0</v>
      </c>
      <c r="R142" s="169">
        <f t="shared" si="7"/>
        <v>0</v>
      </c>
      <c r="S142" s="169">
        <v>0</v>
      </c>
      <c r="T142" s="170">
        <f t="shared" si="8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1" t="s">
        <v>141</v>
      </c>
      <c r="AT142" s="171" t="s">
        <v>137</v>
      </c>
      <c r="AU142" s="171" t="s">
        <v>95</v>
      </c>
      <c r="AY142" s="14" t="s">
        <v>134</v>
      </c>
      <c r="BE142" s="92">
        <f t="shared" si="9"/>
        <v>0</v>
      </c>
      <c r="BF142" s="92">
        <f t="shared" si="10"/>
        <v>0</v>
      </c>
      <c r="BG142" s="92">
        <f t="shared" si="11"/>
        <v>0</v>
      </c>
      <c r="BH142" s="92">
        <f t="shared" si="12"/>
        <v>0</v>
      </c>
      <c r="BI142" s="92">
        <f t="shared" si="13"/>
        <v>0</v>
      </c>
      <c r="BJ142" s="14" t="s">
        <v>84</v>
      </c>
      <c r="BK142" s="92">
        <f t="shared" si="14"/>
        <v>0</v>
      </c>
      <c r="BL142" s="14" t="s">
        <v>141</v>
      </c>
      <c r="BM142" s="171" t="s">
        <v>185</v>
      </c>
    </row>
    <row r="143" spans="1:65" s="2" customFormat="1" ht="33" customHeight="1">
      <c r="A143" s="31"/>
      <c r="B143" s="127"/>
      <c r="C143" s="159" t="s">
        <v>186</v>
      </c>
      <c r="D143" s="159" t="s">
        <v>137</v>
      </c>
      <c r="E143" s="160" t="s">
        <v>187</v>
      </c>
      <c r="F143" s="161" t="s">
        <v>188</v>
      </c>
      <c r="G143" s="162" t="s">
        <v>159</v>
      </c>
      <c r="H143" s="163">
        <v>50</v>
      </c>
      <c r="I143" s="164"/>
      <c r="J143" s="165">
        <f t="shared" si="5"/>
        <v>0</v>
      </c>
      <c r="K143" s="166"/>
      <c r="L143" s="32"/>
      <c r="M143" s="167" t="s">
        <v>1</v>
      </c>
      <c r="N143" s="168" t="s">
        <v>44</v>
      </c>
      <c r="O143" s="57"/>
      <c r="P143" s="169">
        <f t="shared" si="6"/>
        <v>0</v>
      </c>
      <c r="Q143" s="169">
        <v>0</v>
      </c>
      <c r="R143" s="169">
        <f t="shared" si="7"/>
        <v>0</v>
      </c>
      <c r="S143" s="169">
        <v>0</v>
      </c>
      <c r="T143" s="170">
        <f t="shared" si="8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1" t="s">
        <v>141</v>
      </c>
      <c r="AT143" s="171" t="s">
        <v>137</v>
      </c>
      <c r="AU143" s="171" t="s">
        <v>95</v>
      </c>
      <c r="AY143" s="14" t="s">
        <v>134</v>
      </c>
      <c r="BE143" s="92">
        <f t="shared" si="9"/>
        <v>0</v>
      </c>
      <c r="BF143" s="92">
        <f t="shared" si="10"/>
        <v>0</v>
      </c>
      <c r="BG143" s="92">
        <f t="shared" si="11"/>
        <v>0</v>
      </c>
      <c r="BH143" s="92">
        <f t="shared" si="12"/>
        <v>0</v>
      </c>
      <c r="BI143" s="92">
        <f t="shared" si="13"/>
        <v>0</v>
      </c>
      <c r="BJ143" s="14" t="s">
        <v>84</v>
      </c>
      <c r="BK143" s="92">
        <f t="shared" si="14"/>
        <v>0</v>
      </c>
      <c r="BL143" s="14" t="s">
        <v>141</v>
      </c>
      <c r="BM143" s="171" t="s">
        <v>189</v>
      </c>
    </row>
    <row r="144" spans="1:65" s="2" customFormat="1" ht="33" customHeight="1">
      <c r="A144" s="31"/>
      <c r="B144" s="127"/>
      <c r="C144" s="159" t="s">
        <v>190</v>
      </c>
      <c r="D144" s="159" t="s">
        <v>137</v>
      </c>
      <c r="E144" s="160" t="s">
        <v>191</v>
      </c>
      <c r="F144" s="161" t="s">
        <v>192</v>
      </c>
      <c r="G144" s="162" t="s">
        <v>159</v>
      </c>
      <c r="H144" s="163">
        <v>50</v>
      </c>
      <c r="I144" s="164"/>
      <c r="J144" s="165">
        <f t="shared" si="5"/>
        <v>0</v>
      </c>
      <c r="K144" s="166"/>
      <c r="L144" s="32"/>
      <c r="M144" s="167" t="s">
        <v>1</v>
      </c>
      <c r="N144" s="168" t="s">
        <v>44</v>
      </c>
      <c r="O144" s="57"/>
      <c r="P144" s="169">
        <f t="shared" si="6"/>
        <v>0</v>
      </c>
      <c r="Q144" s="169">
        <v>0</v>
      </c>
      <c r="R144" s="169">
        <f t="shared" si="7"/>
        <v>0</v>
      </c>
      <c r="S144" s="169">
        <v>0</v>
      </c>
      <c r="T144" s="170">
        <f t="shared" si="8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1" t="s">
        <v>141</v>
      </c>
      <c r="AT144" s="171" t="s">
        <v>137</v>
      </c>
      <c r="AU144" s="171" t="s">
        <v>95</v>
      </c>
      <c r="AY144" s="14" t="s">
        <v>134</v>
      </c>
      <c r="BE144" s="92">
        <f t="shared" si="9"/>
        <v>0</v>
      </c>
      <c r="BF144" s="92">
        <f t="shared" si="10"/>
        <v>0</v>
      </c>
      <c r="BG144" s="92">
        <f t="shared" si="11"/>
        <v>0</v>
      </c>
      <c r="BH144" s="92">
        <f t="shared" si="12"/>
        <v>0</v>
      </c>
      <c r="BI144" s="92">
        <f t="shared" si="13"/>
        <v>0</v>
      </c>
      <c r="BJ144" s="14" t="s">
        <v>84</v>
      </c>
      <c r="BK144" s="92">
        <f t="shared" si="14"/>
        <v>0</v>
      </c>
      <c r="BL144" s="14" t="s">
        <v>141</v>
      </c>
      <c r="BM144" s="171" t="s">
        <v>193</v>
      </c>
    </row>
    <row r="145" spans="1:65" s="2" customFormat="1" ht="24.2" customHeight="1">
      <c r="A145" s="31"/>
      <c r="B145" s="127"/>
      <c r="C145" s="159" t="s">
        <v>194</v>
      </c>
      <c r="D145" s="159" t="s">
        <v>137</v>
      </c>
      <c r="E145" s="160" t="s">
        <v>195</v>
      </c>
      <c r="F145" s="161" t="s">
        <v>196</v>
      </c>
      <c r="G145" s="162" t="s">
        <v>159</v>
      </c>
      <c r="H145" s="163">
        <v>27.5</v>
      </c>
      <c r="I145" s="164"/>
      <c r="J145" s="165">
        <f t="shared" si="5"/>
        <v>0</v>
      </c>
      <c r="K145" s="166"/>
      <c r="L145" s="32"/>
      <c r="M145" s="167" t="s">
        <v>1</v>
      </c>
      <c r="N145" s="168" t="s">
        <v>44</v>
      </c>
      <c r="O145" s="57"/>
      <c r="P145" s="169">
        <f t="shared" si="6"/>
        <v>0</v>
      </c>
      <c r="Q145" s="169">
        <v>0</v>
      </c>
      <c r="R145" s="169">
        <f t="shared" si="7"/>
        <v>0</v>
      </c>
      <c r="S145" s="169">
        <v>0</v>
      </c>
      <c r="T145" s="170">
        <f t="shared" si="8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1" t="s">
        <v>141</v>
      </c>
      <c r="AT145" s="171" t="s">
        <v>137</v>
      </c>
      <c r="AU145" s="171" t="s">
        <v>95</v>
      </c>
      <c r="AY145" s="14" t="s">
        <v>134</v>
      </c>
      <c r="BE145" s="92">
        <f t="shared" si="9"/>
        <v>0</v>
      </c>
      <c r="BF145" s="92">
        <f t="shared" si="10"/>
        <v>0</v>
      </c>
      <c r="BG145" s="92">
        <f t="shared" si="11"/>
        <v>0</v>
      </c>
      <c r="BH145" s="92">
        <f t="shared" si="12"/>
        <v>0</v>
      </c>
      <c r="BI145" s="92">
        <f t="shared" si="13"/>
        <v>0</v>
      </c>
      <c r="BJ145" s="14" t="s">
        <v>84</v>
      </c>
      <c r="BK145" s="92">
        <f t="shared" si="14"/>
        <v>0</v>
      </c>
      <c r="BL145" s="14" t="s">
        <v>141</v>
      </c>
      <c r="BM145" s="171" t="s">
        <v>197</v>
      </c>
    </row>
    <row r="146" spans="1:65" s="2" customFormat="1" ht="16.5" customHeight="1">
      <c r="A146" s="31"/>
      <c r="B146" s="127"/>
      <c r="C146" s="159" t="s">
        <v>198</v>
      </c>
      <c r="D146" s="159" t="s">
        <v>137</v>
      </c>
      <c r="E146" s="160" t="s">
        <v>199</v>
      </c>
      <c r="F146" s="161" t="s">
        <v>200</v>
      </c>
      <c r="G146" s="162" t="s">
        <v>159</v>
      </c>
      <c r="H146" s="163">
        <v>27.5</v>
      </c>
      <c r="I146" s="164"/>
      <c r="J146" s="165">
        <f t="shared" si="5"/>
        <v>0</v>
      </c>
      <c r="K146" s="166"/>
      <c r="L146" s="32"/>
      <c r="M146" s="167" t="s">
        <v>1</v>
      </c>
      <c r="N146" s="168" t="s">
        <v>44</v>
      </c>
      <c r="O146" s="57"/>
      <c r="P146" s="169">
        <f t="shared" si="6"/>
        <v>0</v>
      </c>
      <c r="Q146" s="169">
        <v>0</v>
      </c>
      <c r="R146" s="169">
        <f t="shared" si="7"/>
        <v>0</v>
      </c>
      <c r="S146" s="169">
        <v>0</v>
      </c>
      <c r="T146" s="170">
        <f t="shared" si="8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1" t="s">
        <v>141</v>
      </c>
      <c r="AT146" s="171" t="s">
        <v>137</v>
      </c>
      <c r="AU146" s="171" t="s">
        <v>95</v>
      </c>
      <c r="AY146" s="14" t="s">
        <v>134</v>
      </c>
      <c r="BE146" s="92">
        <f t="shared" si="9"/>
        <v>0</v>
      </c>
      <c r="BF146" s="92">
        <f t="shared" si="10"/>
        <v>0</v>
      </c>
      <c r="BG146" s="92">
        <f t="shared" si="11"/>
        <v>0</v>
      </c>
      <c r="BH146" s="92">
        <f t="shared" si="12"/>
        <v>0</v>
      </c>
      <c r="BI146" s="92">
        <f t="shared" si="13"/>
        <v>0</v>
      </c>
      <c r="BJ146" s="14" t="s">
        <v>84</v>
      </c>
      <c r="BK146" s="92">
        <f t="shared" si="14"/>
        <v>0</v>
      </c>
      <c r="BL146" s="14" t="s">
        <v>141</v>
      </c>
      <c r="BM146" s="171" t="s">
        <v>201</v>
      </c>
    </row>
    <row r="147" spans="1:65" s="2" customFormat="1" ht="24.2" customHeight="1">
      <c r="A147" s="31"/>
      <c r="B147" s="127"/>
      <c r="C147" s="159" t="s">
        <v>202</v>
      </c>
      <c r="D147" s="159" t="s">
        <v>137</v>
      </c>
      <c r="E147" s="160" t="s">
        <v>203</v>
      </c>
      <c r="F147" s="161" t="s">
        <v>204</v>
      </c>
      <c r="G147" s="162" t="s">
        <v>205</v>
      </c>
      <c r="H147" s="163">
        <v>41.5</v>
      </c>
      <c r="I147" s="164"/>
      <c r="J147" s="165">
        <f t="shared" si="5"/>
        <v>0</v>
      </c>
      <c r="K147" s="166"/>
      <c r="L147" s="32"/>
      <c r="M147" s="167" t="s">
        <v>1</v>
      </c>
      <c r="N147" s="168" t="s">
        <v>44</v>
      </c>
      <c r="O147" s="57"/>
      <c r="P147" s="169">
        <f t="shared" si="6"/>
        <v>0</v>
      </c>
      <c r="Q147" s="169">
        <v>0</v>
      </c>
      <c r="R147" s="169">
        <f t="shared" si="7"/>
        <v>0</v>
      </c>
      <c r="S147" s="169">
        <v>0</v>
      </c>
      <c r="T147" s="170">
        <f t="shared" si="8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1" t="s">
        <v>141</v>
      </c>
      <c r="AT147" s="171" t="s">
        <v>137</v>
      </c>
      <c r="AU147" s="171" t="s">
        <v>95</v>
      </c>
      <c r="AY147" s="14" t="s">
        <v>134</v>
      </c>
      <c r="BE147" s="92">
        <f t="shared" si="9"/>
        <v>0</v>
      </c>
      <c r="BF147" s="92">
        <f t="shared" si="10"/>
        <v>0</v>
      </c>
      <c r="BG147" s="92">
        <f t="shared" si="11"/>
        <v>0</v>
      </c>
      <c r="BH147" s="92">
        <f t="shared" si="12"/>
        <v>0</v>
      </c>
      <c r="BI147" s="92">
        <f t="shared" si="13"/>
        <v>0</v>
      </c>
      <c r="BJ147" s="14" t="s">
        <v>84</v>
      </c>
      <c r="BK147" s="92">
        <f t="shared" si="14"/>
        <v>0</v>
      </c>
      <c r="BL147" s="14" t="s">
        <v>141</v>
      </c>
      <c r="BM147" s="171" t="s">
        <v>206</v>
      </c>
    </row>
    <row r="148" spans="1:65" s="2" customFormat="1" ht="24.2" customHeight="1">
      <c r="A148" s="31"/>
      <c r="B148" s="127"/>
      <c r="C148" s="159" t="s">
        <v>207</v>
      </c>
      <c r="D148" s="159" t="s">
        <v>137</v>
      </c>
      <c r="E148" s="160" t="s">
        <v>208</v>
      </c>
      <c r="F148" s="161" t="s">
        <v>209</v>
      </c>
      <c r="G148" s="162" t="s">
        <v>159</v>
      </c>
      <c r="H148" s="163">
        <v>72.5</v>
      </c>
      <c r="I148" s="164"/>
      <c r="J148" s="165">
        <f t="shared" si="5"/>
        <v>0</v>
      </c>
      <c r="K148" s="166"/>
      <c r="L148" s="32"/>
      <c r="M148" s="167" t="s">
        <v>1</v>
      </c>
      <c r="N148" s="168" t="s">
        <v>44</v>
      </c>
      <c r="O148" s="57"/>
      <c r="P148" s="169">
        <f t="shared" si="6"/>
        <v>0</v>
      </c>
      <c r="Q148" s="169">
        <v>0</v>
      </c>
      <c r="R148" s="169">
        <f t="shared" si="7"/>
        <v>0</v>
      </c>
      <c r="S148" s="169">
        <v>0</v>
      </c>
      <c r="T148" s="170">
        <f t="shared" si="8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1" t="s">
        <v>141</v>
      </c>
      <c r="AT148" s="171" t="s">
        <v>137</v>
      </c>
      <c r="AU148" s="171" t="s">
        <v>95</v>
      </c>
      <c r="AY148" s="14" t="s">
        <v>134</v>
      </c>
      <c r="BE148" s="92">
        <f t="shared" si="9"/>
        <v>0</v>
      </c>
      <c r="BF148" s="92">
        <f t="shared" si="10"/>
        <v>0</v>
      </c>
      <c r="BG148" s="92">
        <f t="shared" si="11"/>
        <v>0</v>
      </c>
      <c r="BH148" s="92">
        <f t="shared" si="12"/>
        <v>0</v>
      </c>
      <c r="BI148" s="92">
        <f t="shared" si="13"/>
        <v>0</v>
      </c>
      <c r="BJ148" s="14" t="s">
        <v>84</v>
      </c>
      <c r="BK148" s="92">
        <f t="shared" si="14"/>
        <v>0</v>
      </c>
      <c r="BL148" s="14" t="s">
        <v>141</v>
      </c>
      <c r="BM148" s="171" t="s">
        <v>210</v>
      </c>
    </row>
    <row r="149" spans="1:65" s="2" customFormat="1" ht="24.2" customHeight="1">
      <c r="A149" s="31"/>
      <c r="B149" s="127"/>
      <c r="C149" s="159" t="s">
        <v>211</v>
      </c>
      <c r="D149" s="159" t="s">
        <v>137</v>
      </c>
      <c r="E149" s="160" t="s">
        <v>212</v>
      </c>
      <c r="F149" s="161" t="s">
        <v>213</v>
      </c>
      <c r="G149" s="162" t="s">
        <v>159</v>
      </c>
      <c r="H149" s="163">
        <v>20</v>
      </c>
      <c r="I149" s="164"/>
      <c r="J149" s="165">
        <f t="shared" si="5"/>
        <v>0</v>
      </c>
      <c r="K149" s="166"/>
      <c r="L149" s="32"/>
      <c r="M149" s="167" t="s">
        <v>1</v>
      </c>
      <c r="N149" s="168" t="s">
        <v>44</v>
      </c>
      <c r="O149" s="57"/>
      <c r="P149" s="169">
        <f t="shared" si="6"/>
        <v>0</v>
      </c>
      <c r="Q149" s="169">
        <v>0</v>
      </c>
      <c r="R149" s="169">
        <f t="shared" si="7"/>
        <v>0</v>
      </c>
      <c r="S149" s="169">
        <v>0</v>
      </c>
      <c r="T149" s="170">
        <f t="shared" si="8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71" t="s">
        <v>141</v>
      </c>
      <c r="AT149" s="171" t="s">
        <v>137</v>
      </c>
      <c r="AU149" s="171" t="s">
        <v>95</v>
      </c>
      <c r="AY149" s="14" t="s">
        <v>134</v>
      </c>
      <c r="BE149" s="92">
        <f t="shared" si="9"/>
        <v>0</v>
      </c>
      <c r="BF149" s="92">
        <f t="shared" si="10"/>
        <v>0</v>
      </c>
      <c r="BG149" s="92">
        <f t="shared" si="11"/>
        <v>0</v>
      </c>
      <c r="BH149" s="92">
        <f t="shared" si="12"/>
        <v>0</v>
      </c>
      <c r="BI149" s="92">
        <f t="shared" si="13"/>
        <v>0</v>
      </c>
      <c r="BJ149" s="14" t="s">
        <v>84</v>
      </c>
      <c r="BK149" s="92">
        <f t="shared" si="14"/>
        <v>0</v>
      </c>
      <c r="BL149" s="14" t="s">
        <v>141</v>
      </c>
      <c r="BM149" s="171" t="s">
        <v>214</v>
      </c>
    </row>
    <row r="150" spans="1:65" s="2" customFormat="1" ht="16.5" customHeight="1">
      <c r="A150" s="31"/>
      <c r="B150" s="127"/>
      <c r="C150" s="172" t="s">
        <v>215</v>
      </c>
      <c r="D150" s="172" t="s">
        <v>216</v>
      </c>
      <c r="E150" s="173" t="s">
        <v>217</v>
      </c>
      <c r="F150" s="174" t="s">
        <v>218</v>
      </c>
      <c r="G150" s="175" t="s">
        <v>205</v>
      </c>
      <c r="H150" s="176">
        <v>33</v>
      </c>
      <c r="I150" s="177"/>
      <c r="J150" s="178">
        <f t="shared" si="5"/>
        <v>0</v>
      </c>
      <c r="K150" s="179"/>
      <c r="L150" s="180"/>
      <c r="M150" s="181" t="s">
        <v>1</v>
      </c>
      <c r="N150" s="182" t="s">
        <v>44</v>
      </c>
      <c r="O150" s="57"/>
      <c r="P150" s="169">
        <f t="shared" si="6"/>
        <v>0</v>
      </c>
      <c r="Q150" s="169">
        <v>1</v>
      </c>
      <c r="R150" s="169">
        <f t="shared" si="7"/>
        <v>33</v>
      </c>
      <c r="S150" s="169">
        <v>0</v>
      </c>
      <c r="T150" s="170">
        <f t="shared" si="8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1" t="s">
        <v>219</v>
      </c>
      <c r="AT150" s="171" t="s">
        <v>216</v>
      </c>
      <c r="AU150" s="171" t="s">
        <v>95</v>
      </c>
      <c r="AY150" s="14" t="s">
        <v>134</v>
      </c>
      <c r="BE150" s="92">
        <f t="shared" si="9"/>
        <v>0</v>
      </c>
      <c r="BF150" s="92">
        <f t="shared" si="10"/>
        <v>0</v>
      </c>
      <c r="BG150" s="92">
        <f t="shared" si="11"/>
        <v>0</v>
      </c>
      <c r="BH150" s="92">
        <f t="shared" si="12"/>
        <v>0</v>
      </c>
      <c r="BI150" s="92">
        <f t="shared" si="13"/>
        <v>0</v>
      </c>
      <c r="BJ150" s="14" t="s">
        <v>84</v>
      </c>
      <c r="BK150" s="92">
        <f t="shared" si="14"/>
        <v>0</v>
      </c>
      <c r="BL150" s="14" t="s">
        <v>141</v>
      </c>
      <c r="BM150" s="171" t="s">
        <v>220</v>
      </c>
    </row>
    <row r="151" spans="1:65" s="12" customFormat="1" ht="22.9" customHeight="1">
      <c r="B151" s="146"/>
      <c r="D151" s="147" t="s">
        <v>78</v>
      </c>
      <c r="E151" s="157" t="s">
        <v>141</v>
      </c>
      <c r="F151" s="157" t="s">
        <v>221</v>
      </c>
      <c r="I151" s="149"/>
      <c r="J151" s="158">
        <f>BK151</f>
        <v>0</v>
      </c>
      <c r="L151" s="146"/>
      <c r="M151" s="151"/>
      <c r="N151" s="152"/>
      <c r="O151" s="152"/>
      <c r="P151" s="153">
        <f>SUM(P152:P154)</f>
        <v>0</v>
      </c>
      <c r="Q151" s="152"/>
      <c r="R151" s="153">
        <f>SUM(R152:R154)</f>
        <v>16.516999999999999</v>
      </c>
      <c r="S151" s="152"/>
      <c r="T151" s="154">
        <f>SUM(T152:T154)</f>
        <v>0</v>
      </c>
      <c r="AR151" s="147" t="s">
        <v>84</v>
      </c>
      <c r="AT151" s="155" t="s">
        <v>78</v>
      </c>
      <c r="AU151" s="155" t="s">
        <v>84</v>
      </c>
      <c r="AY151" s="147" t="s">
        <v>134</v>
      </c>
      <c r="BK151" s="156">
        <f>SUM(BK152:BK154)</f>
        <v>0</v>
      </c>
    </row>
    <row r="152" spans="1:65" s="2" customFormat="1" ht="16.5" customHeight="1">
      <c r="A152" s="31"/>
      <c r="B152" s="127"/>
      <c r="C152" s="159" t="s">
        <v>222</v>
      </c>
      <c r="D152" s="159" t="s">
        <v>137</v>
      </c>
      <c r="E152" s="160" t="s">
        <v>223</v>
      </c>
      <c r="F152" s="161" t="s">
        <v>224</v>
      </c>
      <c r="G152" s="162" t="s">
        <v>159</v>
      </c>
      <c r="H152" s="163">
        <v>5</v>
      </c>
      <c r="I152" s="164"/>
      <c r="J152" s="165">
        <f>ROUND(I152*H152,2)</f>
        <v>0</v>
      </c>
      <c r="K152" s="166"/>
      <c r="L152" s="32"/>
      <c r="M152" s="167" t="s">
        <v>1</v>
      </c>
      <c r="N152" s="168" t="s">
        <v>44</v>
      </c>
      <c r="O152" s="57"/>
      <c r="P152" s="169">
        <f>O152*H152</f>
        <v>0</v>
      </c>
      <c r="Q152" s="169">
        <v>1.7034</v>
      </c>
      <c r="R152" s="169">
        <f>Q152*H152</f>
        <v>8.5169999999999995</v>
      </c>
      <c r="S152" s="169">
        <v>0</v>
      </c>
      <c r="T152" s="17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1" t="s">
        <v>141</v>
      </c>
      <c r="AT152" s="171" t="s">
        <v>137</v>
      </c>
      <c r="AU152" s="171" t="s">
        <v>95</v>
      </c>
      <c r="AY152" s="14" t="s">
        <v>134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4" t="s">
        <v>84</v>
      </c>
      <c r="BK152" s="92">
        <f>ROUND(I152*H152,2)</f>
        <v>0</v>
      </c>
      <c r="BL152" s="14" t="s">
        <v>141</v>
      </c>
      <c r="BM152" s="171" t="s">
        <v>225</v>
      </c>
    </row>
    <row r="153" spans="1:65" s="2" customFormat="1" ht="16.5" customHeight="1">
      <c r="A153" s="31"/>
      <c r="B153" s="127"/>
      <c r="C153" s="172" t="s">
        <v>226</v>
      </c>
      <c r="D153" s="172" t="s">
        <v>216</v>
      </c>
      <c r="E153" s="173" t="s">
        <v>217</v>
      </c>
      <c r="F153" s="174" t="s">
        <v>218</v>
      </c>
      <c r="G153" s="175" t="s">
        <v>205</v>
      </c>
      <c r="H153" s="176">
        <v>8</v>
      </c>
      <c r="I153" s="177"/>
      <c r="J153" s="178">
        <f>ROUND(I153*H153,2)</f>
        <v>0</v>
      </c>
      <c r="K153" s="179"/>
      <c r="L153" s="180"/>
      <c r="M153" s="181" t="s">
        <v>1</v>
      </c>
      <c r="N153" s="182" t="s">
        <v>44</v>
      </c>
      <c r="O153" s="57"/>
      <c r="P153" s="169">
        <f>O153*H153</f>
        <v>0</v>
      </c>
      <c r="Q153" s="169">
        <v>1</v>
      </c>
      <c r="R153" s="169">
        <f>Q153*H153</f>
        <v>8</v>
      </c>
      <c r="S153" s="169">
        <v>0</v>
      </c>
      <c r="T153" s="17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1" t="s">
        <v>219</v>
      </c>
      <c r="AT153" s="171" t="s">
        <v>216</v>
      </c>
      <c r="AU153" s="171" t="s">
        <v>95</v>
      </c>
      <c r="AY153" s="14" t="s">
        <v>134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4" t="s">
        <v>84</v>
      </c>
      <c r="BK153" s="92">
        <f>ROUND(I153*H153,2)</f>
        <v>0</v>
      </c>
      <c r="BL153" s="14" t="s">
        <v>141</v>
      </c>
      <c r="BM153" s="171" t="s">
        <v>227</v>
      </c>
    </row>
    <row r="154" spans="1:65" s="2" customFormat="1" ht="24.2" customHeight="1">
      <c r="A154" s="31"/>
      <c r="B154" s="127"/>
      <c r="C154" s="159" t="s">
        <v>228</v>
      </c>
      <c r="D154" s="159" t="s">
        <v>137</v>
      </c>
      <c r="E154" s="160" t="s">
        <v>229</v>
      </c>
      <c r="F154" s="161" t="s">
        <v>230</v>
      </c>
      <c r="G154" s="162" t="s">
        <v>159</v>
      </c>
      <c r="H154" s="163">
        <v>13</v>
      </c>
      <c r="I154" s="164"/>
      <c r="J154" s="165">
        <f>ROUND(I154*H154,2)</f>
        <v>0</v>
      </c>
      <c r="K154" s="166"/>
      <c r="L154" s="32"/>
      <c r="M154" s="167" t="s">
        <v>1</v>
      </c>
      <c r="N154" s="168" t="s">
        <v>44</v>
      </c>
      <c r="O154" s="57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1" t="s">
        <v>141</v>
      </c>
      <c r="AT154" s="171" t="s">
        <v>137</v>
      </c>
      <c r="AU154" s="171" t="s">
        <v>95</v>
      </c>
      <c r="AY154" s="14" t="s">
        <v>134</v>
      </c>
      <c r="BE154" s="92">
        <f>IF(N154="základní",J154,0)</f>
        <v>0</v>
      </c>
      <c r="BF154" s="92">
        <f>IF(N154="snížená",J154,0)</f>
        <v>0</v>
      </c>
      <c r="BG154" s="92">
        <f>IF(N154="zákl. přenesená",J154,0)</f>
        <v>0</v>
      </c>
      <c r="BH154" s="92">
        <f>IF(N154="sníž. přenesená",J154,0)</f>
        <v>0</v>
      </c>
      <c r="BI154" s="92">
        <f>IF(N154="nulová",J154,0)</f>
        <v>0</v>
      </c>
      <c r="BJ154" s="14" t="s">
        <v>84</v>
      </c>
      <c r="BK154" s="92">
        <f>ROUND(I154*H154,2)</f>
        <v>0</v>
      </c>
      <c r="BL154" s="14" t="s">
        <v>141</v>
      </c>
      <c r="BM154" s="171" t="s">
        <v>231</v>
      </c>
    </row>
    <row r="155" spans="1:65" s="12" customFormat="1" ht="22.9" customHeight="1">
      <c r="B155" s="146"/>
      <c r="D155" s="147" t="s">
        <v>78</v>
      </c>
      <c r="E155" s="157" t="s">
        <v>232</v>
      </c>
      <c r="F155" s="157" t="s">
        <v>233</v>
      </c>
      <c r="I155" s="149"/>
      <c r="J155" s="158">
        <f>BK155</f>
        <v>0</v>
      </c>
      <c r="L155" s="146"/>
      <c r="M155" s="151"/>
      <c r="N155" s="152"/>
      <c r="O155" s="152"/>
      <c r="P155" s="153">
        <f>SUM(P156:P161)</f>
        <v>0</v>
      </c>
      <c r="Q155" s="152"/>
      <c r="R155" s="153">
        <f>SUM(R156:R161)</f>
        <v>2.6839999999999999E-2</v>
      </c>
      <c r="S155" s="152"/>
      <c r="T155" s="154">
        <f>SUM(T156:T161)</f>
        <v>0</v>
      </c>
      <c r="AR155" s="147" t="s">
        <v>84</v>
      </c>
      <c r="AT155" s="155" t="s">
        <v>78</v>
      </c>
      <c r="AU155" s="155" t="s">
        <v>84</v>
      </c>
      <c r="AY155" s="147" t="s">
        <v>134</v>
      </c>
      <c r="BK155" s="156">
        <f>SUM(BK156:BK161)</f>
        <v>0</v>
      </c>
    </row>
    <row r="156" spans="1:65" s="2" customFormat="1" ht="16.5" customHeight="1">
      <c r="A156" s="31"/>
      <c r="B156" s="127"/>
      <c r="C156" s="159" t="s">
        <v>234</v>
      </c>
      <c r="D156" s="159" t="s">
        <v>137</v>
      </c>
      <c r="E156" s="160" t="s">
        <v>235</v>
      </c>
      <c r="F156" s="161" t="s">
        <v>236</v>
      </c>
      <c r="G156" s="162" t="s">
        <v>140</v>
      </c>
      <c r="H156" s="163">
        <v>50</v>
      </c>
      <c r="I156" s="164"/>
      <c r="J156" s="165">
        <f t="shared" ref="J156:J161" si="15">ROUND(I156*H156,2)</f>
        <v>0</v>
      </c>
      <c r="K156" s="166"/>
      <c r="L156" s="32"/>
      <c r="M156" s="167" t="s">
        <v>1</v>
      </c>
      <c r="N156" s="168" t="s">
        <v>44</v>
      </c>
      <c r="O156" s="57"/>
      <c r="P156" s="169">
        <f t="shared" ref="P156:P161" si="16">O156*H156</f>
        <v>0</v>
      </c>
      <c r="Q156" s="169">
        <v>0</v>
      </c>
      <c r="R156" s="169">
        <f t="shared" ref="R156:R161" si="17">Q156*H156</f>
        <v>0</v>
      </c>
      <c r="S156" s="169">
        <v>0</v>
      </c>
      <c r="T156" s="170">
        <f t="shared" ref="T156:T161" si="18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1" t="s">
        <v>141</v>
      </c>
      <c r="AT156" s="171" t="s">
        <v>137</v>
      </c>
      <c r="AU156" s="171" t="s">
        <v>95</v>
      </c>
      <c r="AY156" s="14" t="s">
        <v>134</v>
      </c>
      <c r="BE156" s="92">
        <f t="shared" ref="BE156:BE161" si="19">IF(N156="základní",J156,0)</f>
        <v>0</v>
      </c>
      <c r="BF156" s="92">
        <f t="shared" ref="BF156:BF161" si="20">IF(N156="snížená",J156,0)</f>
        <v>0</v>
      </c>
      <c r="BG156" s="92">
        <f t="shared" ref="BG156:BG161" si="21">IF(N156="zákl. přenesená",J156,0)</f>
        <v>0</v>
      </c>
      <c r="BH156" s="92">
        <f t="shared" ref="BH156:BH161" si="22">IF(N156="sníž. přenesená",J156,0)</f>
        <v>0</v>
      </c>
      <c r="BI156" s="92">
        <f t="shared" ref="BI156:BI161" si="23">IF(N156="nulová",J156,0)</f>
        <v>0</v>
      </c>
      <c r="BJ156" s="14" t="s">
        <v>84</v>
      </c>
      <c r="BK156" s="92">
        <f t="shared" ref="BK156:BK161" si="24">ROUND(I156*H156,2)</f>
        <v>0</v>
      </c>
      <c r="BL156" s="14" t="s">
        <v>141</v>
      </c>
      <c r="BM156" s="171" t="s">
        <v>237</v>
      </c>
    </row>
    <row r="157" spans="1:65" s="2" customFormat="1" ht="33" customHeight="1">
      <c r="A157" s="31"/>
      <c r="B157" s="127"/>
      <c r="C157" s="159" t="s">
        <v>238</v>
      </c>
      <c r="D157" s="159" t="s">
        <v>137</v>
      </c>
      <c r="E157" s="160" t="s">
        <v>239</v>
      </c>
      <c r="F157" s="161" t="s">
        <v>240</v>
      </c>
      <c r="G157" s="162" t="s">
        <v>140</v>
      </c>
      <c r="H157" s="163">
        <v>50</v>
      </c>
      <c r="I157" s="164"/>
      <c r="J157" s="165">
        <f t="shared" si="15"/>
        <v>0</v>
      </c>
      <c r="K157" s="166"/>
      <c r="L157" s="32"/>
      <c r="M157" s="167" t="s">
        <v>1</v>
      </c>
      <c r="N157" s="168" t="s">
        <v>44</v>
      </c>
      <c r="O157" s="57"/>
      <c r="P157" s="169">
        <f t="shared" si="16"/>
        <v>0</v>
      </c>
      <c r="Q157" s="169">
        <v>0</v>
      </c>
      <c r="R157" s="169">
        <f t="shared" si="17"/>
        <v>0</v>
      </c>
      <c r="S157" s="169">
        <v>0</v>
      </c>
      <c r="T157" s="170">
        <f t="shared" si="18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1" t="s">
        <v>141</v>
      </c>
      <c r="AT157" s="171" t="s">
        <v>137</v>
      </c>
      <c r="AU157" s="171" t="s">
        <v>95</v>
      </c>
      <c r="AY157" s="14" t="s">
        <v>134</v>
      </c>
      <c r="BE157" s="92">
        <f t="shared" si="19"/>
        <v>0</v>
      </c>
      <c r="BF157" s="92">
        <f t="shared" si="20"/>
        <v>0</v>
      </c>
      <c r="BG157" s="92">
        <f t="shared" si="21"/>
        <v>0</v>
      </c>
      <c r="BH157" s="92">
        <f t="shared" si="22"/>
        <v>0</v>
      </c>
      <c r="BI157" s="92">
        <f t="shared" si="23"/>
        <v>0</v>
      </c>
      <c r="BJ157" s="14" t="s">
        <v>84</v>
      </c>
      <c r="BK157" s="92">
        <f t="shared" si="24"/>
        <v>0</v>
      </c>
      <c r="BL157" s="14" t="s">
        <v>141</v>
      </c>
      <c r="BM157" s="171" t="s">
        <v>241</v>
      </c>
    </row>
    <row r="158" spans="1:65" s="2" customFormat="1" ht="24.2" customHeight="1">
      <c r="A158" s="31"/>
      <c r="B158" s="127"/>
      <c r="C158" s="159" t="s">
        <v>242</v>
      </c>
      <c r="D158" s="159" t="s">
        <v>137</v>
      </c>
      <c r="E158" s="160" t="s">
        <v>243</v>
      </c>
      <c r="F158" s="161" t="s">
        <v>244</v>
      </c>
      <c r="G158" s="162" t="s">
        <v>140</v>
      </c>
      <c r="H158" s="163">
        <v>50</v>
      </c>
      <c r="I158" s="164"/>
      <c r="J158" s="165">
        <f t="shared" si="15"/>
        <v>0</v>
      </c>
      <c r="K158" s="166"/>
      <c r="L158" s="32"/>
      <c r="M158" s="167" t="s">
        <v>1</v>
      </c>
      <c r="N158" s="168" t="s">
        <v>44</v>
      </c>
      <c r="O158" s="57"/>
      <c r="P158" s="169">
        <f t="shared" si="16"/>
        <v>0</v>
      </c>
      <c r="Q158" s="169">
        <v>0</v>
      </c>
      <c r="R158" s="169">
        <f t="shared" si="17"/>
        <v>0</v>
      </c>
      <c r="S158" s="169">
        <v>0</v>
      </c>
      <c r="T158" s="170">
        <f t="shared" si="18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1" t="s">
        <v>141</v>
      </c>
      <c r="AT158" s="171" t="s">
        <v>137</v>
      </c>
      <c r="AU158" s="171" t="s">
        <v>95</v>
      </c>
      <c r="AY158" s="14" t="s">
        <v>134</v>
      </c>
      <c r="BE158" s="92">
        <f t="shared" si="19"/>
        <v>0</v>
      </c>
      <c r="BF158" s="92">
        <f t="shared" si="20"/>
        <v>0</v>
      </c>
      <c r="BG158" s="92">
        <f t="shared" si="21"/>
        <v>0</v>
      </c>
      <c r="BH158" s="92">
        <f t="shared" si="22"/>
        <v>0</v>
      </c>
      <c r="BI158" s="92">
        <f t="shared" si="23"/>
        <v>0</v>
      </c>
      <c r="BJ158" s="14" t="s">
        <v>84</v>
      </c>
      <c r="BK158" s="92">
        <f t="shared" si="24"/>
        <v>0</v>
      </c>
      <c r="BL158" s="14" t="s">
        <v>141</v>
      </c>
      <c r="BM158" s="171" t="s">
        <v>245</v>
      </c>
    </row>
    <row r="159" spans="1:65" s="2" customFormat="1" ht="21.75" customHeight="1">
      <c r="A159" s="31"/>
      <c r="B159" s="127"/>
      <c r="C159" s="159" t="s">
        <v>246</v>
      </c>
      <c r="D159" s="159" t="s">
        <v>137</v>
      </c>
      <c r="E159" s="160" t="s">
        <v>247</v>
      </c>
      <c r="F159" s="161" t="s">
        <v>248</v>
      </c>
      <c r="G159" s="162" t="s">
        <v>140</v>
      </c>
      <c r="H159" s="163">
        <v>50</v>
      </c>
      <c r="I159" s="164"/>
      <c r="J159" s="165">
        <f t="shared" si="15"/>
        <v>0</v>
      </c>
      <c r="K159" s="166"/>
      <c r="L159" s="32"/>
      <c r="M159" s="167" t="s">
        <v>1</v>
      </c>
      <c r="N159" s="168" t="s">
        <v>44</v>
      </c>
      <c r="O159" s="57"/>
      <c r="P159" s="169">
        <f t="shared" si="16"/>
        <v>0</v>
      </c>
      <c r="Q159" s="169">
        <v>0</v>
      </c>
      <c r="R159" s="169">
        <f t="shared" si="17"/>
        <v>0</v>
      </c>
      <c r="S159" s="169">
        <v>0</v>
      </c>
      <c r="T159" s="170">
        <f t="shared" si="18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1" t="s">
        <v>141</v>
      </c>
      <c r="AT159" s="171" t="s">
        <v>137</v>
      </c>
      <c r="AU159" s="171" t="s">
        <v>95</v>
      </c>
      <c r="AY159" s="14" t="s">
        <v>134</v>
      </c>
      <c r="BE159" s="92">
        <f t="shared" si="19"/>
        <v>0</v>
      </c>
      <c r="BF159" s="92">
        <f t="shared" si="20"/>
        <v>0</v>
      </c>
      <c r="BG159" s="92">
        <f t="shared" si="21"/>
        <v>0</v>
      </c>
      <c r="BH159" s="92">
        <f t="shared" si="22"/>
        <v>0</v>
      </c>
      <c r="BI159" s="92">
        <f t="shared" si="23"/>
        <v>0</v>
      </c>
      <c r="BJ159" s="14" t="s">
        <v>84</v>
      </c>
      <c r="BK159" s="92">
        <f t="shared" si="24"/>
        <v>0</v>
      </c>
      <c r="BL159" s="14" t="s">
        <v>141</v>
      </c>
      <c r="BM159" s="171" t="s">
        <v>249</v>
      </c>
    </row>
    <row r="160" spans="1:65" s="2" customFormat="1" ht="33" customHeight="1">
      <c r="A160" s="31"/>
      <c r="B160" s="127"/>
      <c r="C160" s="159" t="s">
        <v>250</v>
      </c>
      <c r="D160" s="159" t="s">
        <v>137</v>
      </c>
      <c r="E160" s="160" t="s">
        <v>251</v>
      </c>
      <c r="F160" s="161" t="s">
        <v>252</v>
      </c>
      <c r="G160" s="162" t="s">
        <v>140</v>
      </c>
      <c r="H160" s="163">
        <v>50</v>
      </c>
      <c r="I160" s="164"/>
      <c r="J160" s="165">
        <f t="shared" si="15"/>
        <v>0</v>
      </c>
      <c r="K160" s="166"/>
      <c r="L160" s="32"/>
      <c r="M160" s="167" t="s">
        <v>1</v>
      </c>
      <c r="N160" s="168" t="s">
        <v>44</v>
      </c>
      <c r="O160" s="57"/>
      <c r="P160" s="169">
        <f t="shared" si="16"/>
        <v>0</v>
      </c>
      <c r="Q160" s="169">
        <v>0</v>
      </c>
      <c r="R160" s="169">
        <f t="shared" si="17"/>
        <v>0</v>
      </c>
      <c r="S160" s="169">
        <v>0</v>
      </c>
      <c r="T160" s="170">
        <f t="shared" si="18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1" t="s">
        <v>141</v>
      </c>
      <c r="AT160" s="171" t="s">
        <v>137</v>
      </c>
      <c r="AU160" s="171" t="s">
        <v>95</v>
      </c>
      <c r="AY160" s="14" t="s">
        <v>134</v>
      </c>
      <c r="BE160" s="92">
        <f t="shared" si="19"/>
        <v>0</v>
      </c>
      <c r="BF160" s="92">
        <f t="shared" si="20"/>
        <v>0</v>
      </c>
      <c r="BG160" s="92">
        <f t="shared" si="21"/>
        <v>0</v>
      </c>
      <c r="BH160" s="92">
        <f t="shared" si="22"/>
        <v>0</v>
      </c>
      <c r="BI160" s="92">
        <f t="shared" si="23"/>
        <v>0</v>
      </c>
      <c r="BJ160" s="14" t="s">
        <v>84</v>
      </c>
      <c r="BK160" s="92">
        <f t="shared" si="24"/>
        <v>0</v>
      </c>
      <c r="BL160" s="14" t="s">
        <v>141</v>
      </c>
      <c r="BM160" s="171" t="s">
        <v>253</v>
      </c>
    </row>
    <row r="161" spans="1:65" s="2" customFormat="1" ht="33" customHeight="1">
      <c r="A161" s="31"/>
      <c r="B161" s="127"/>
      <c r="C161" s="159" t="s">
        <v>254</v>
      </c>
      <c r="D161" s="159" t="s">
        <v>137</v>
      </c>
      <c r="E161" s="160" t="s">
        <v>255</v>
      </c>
      <c r="F161" s="161" t="s">
        <v>256</v>
      </c>
      <c r="G161" s="162" t="s">
        <v>180</v>
      </c>
      <c r="H161" s="163">
        <v>44</v>
      </c>
      <c r="I161" s="164"/>
      <c r="J161" s="165">
        <f t="shared" si="15"/>
        <v>0</v>
      </c>
      <c r="K161" s="166"/>
      <c r="L161" s="32"/>
      <c r="M161" s="167" t="s">
        <v>1</v>
      </c>
      <c r="N161" s="168" t="s">
        <v>44</v>
      </c>
      <c r="O161" s="57"/>
      <c r="P161" s="169">
        <f t="shared" si="16"/>
        <v>0</v>
      </c>
      <c r="Q161" s="169">
        <v>6.0999999999999997E-4</v>
      </c>
      <c r="R161" s="169">
        <f t="shared" si="17"/>
        <v>2.6839999999999999E-2</v>
      </c>
      <c r="S161" s="169">
        <v>0</v>
      </c>
      <c r="T161" s="170">
        <f t="shared" si="18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1" t="s">
        <v>141</v>
      </c>
      <c r="AT161" s="171" t="s">
        <v>137</v>
      </c>
      <c r="AU161" s="171" t="s">
        <v>95</v>
      </c>
      <c r="AY161" s="14" t="s">
        <v>134</v>
      </c>
      <c r="BE161" s="92">
        <f t="shared" si="19"/>
        <v>0</v>
      </c>
      <c r="BF161" s="92">
        <f t="shared" si="20"/>
        <v>0</v>
      </c>
      <c r="BG161" s="92">
        <f t="shared" si="21"/>
        <v>0</v>
      </c>
      <c r="BH161" s="92">
        <f t="shared" si="22"/>
        <v>0</v>
      </c>
      <c r="BI161" s="92">
        <f t="shared" si="23"/>
        <v>0</v>
      </c>
      <c r="BJ161" s="14" t="s">
        <v>84</v>
      </c>
      <c r="BK161" s="92">
        <f t="shared" si="24"/>
        <v>0</v>
      </c>
      <c r="BL161" s="14" t="s">
        <v>141</v>
      </c>
      <c r="BM161" s="171" t="s">
        <v>257</v>
      </c>
    </row>
    <row r="162" spans="1:65" s="12" customFormat="1" ht="22.9" customHeight="1">
      <c r="B162" s="146"/>
      <c r="D162" s="147" t="s">
        <v>78</v>
      </c>
      <c r="E162" s="157" t="s">
        <v>219</v>
      </c>
      <c r="F162" s="157" t="s">
        <v>258</v>
      </c>
      <c r="I162" s="149"/>
      <c r="J162" s="158">
        <f>BK162</f>
        <v>0</v>
      </c>
      <c r="L162" s="146"/>
      <c r="M162" s="151"/>
      <c r="N162" s="152"/>
      <c r="O162" s="152"/>
      <c r="P162" s="153">
        <f>SUM(P163:P176)</f>
        <v>0</v>
      </c>
      <c r="Q162" s="152"/>
      <c r="R162" s="153">
        <f>SUM(R163:R176)</f>
        <v>23.762599999999996</v>
      </c>
      <c r="S162" s="152"/>
      <c r="T162" s="154">
        <f>SUM(T163:T176)</f>
        <v>0</v>
      </c>
      <c r="AR162" s="147" t="s">
        <v>84</v>
      </c>
      <c r="AT162" s="155" t="s">
        <v>78</v>
      </c>
      <c r="AU162" s="155" t="s">
        <v>84</v>
      </c>
      <c r="AY162" s="147" t="s">
        <v>134</v>
      </c>
      <c r="BK162" s="156">
        <f>SUM(BK163:BK176)</f>
        <v>0</v>
      </c>
    </row>
    <row r="163" spans="1:65" s="2" customFormat="1" ht="33" customHeight="1">
      <c r="A163" s="31"/>
      <c r="B163" s="127"/>
      <c r="C163" s="159" t="s">
        <v>259</v>
      </c>
      <c r="D163" s="159" t="s">
        <v>137</v>
      </c>
      <c r="E163" s="160" t="s">
        <v>260</v>
      </c>
      <c r="F163" s="161" t="s">
        <v>261</v>
      </c>
      <c r="G163" s="162" t="s">
        <v>180</v>
      </c>
      <c r="H163" s="163">
        <v>20</v>
      </c>
      <c r="I163" s="164"/>
      <c r="J163" s="165">
        <f t="shared" ref="J163:J176" si="25">ROUND(I163*H163,2)</f>
        <v>0</v>
      </c>
      <c r="K163" s="166"/>
      <c r="L163" s="32"/>
      <c r="M163" s="167" t="s">
        <v>1</v>
      </c>
      <c r="N163" s="168" t="s">
        <v>44</v>
      </c>
      <c r="O163" s="57"/>
      <c r="P163" s="169">
        <f t="shared" ref="P163:P176" si="26">O163*H163</f>
        <v>0</v>
      </c>
      <c r="Q163" s="169">
        <v>1.1E-4</v>
      </c>
      <c r="R163" s="169">
        <f t="shared" ref="R163:R176" si="27">Q163*H163</f>
        <v>2.2000000000000001E-3</v>
      </c>
      <c r="S163" s="169">
        <v>0</v>
      </c>
      <c r="T163" s="170">
        <f t="shared" ref="T163:T176" si="28"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1" t="s">
        <v>141</v>
      </c>
      <c r="AT163" s="171" t="s">
        <v>137</v>
      </c>
      <c r="AU163" s="171" t="s">
        <v>95</v>
      </c>
      <c r="AY163" s="14" t="s">
        <v>134</v>
      </c>
      <c r="BE163" s="92">
        <f t="shared" ref="BE163:BE176" si="29">IF(N163="základní",J163,0)</f>
        <v>0</v>
      </c>
      <c r="BF163" s="92">
        <f t="shared" ref="BF163:BF176" si="30">IF(N163="snížená",J163,0)</f>
        <v>0</v>
      </c>
      <c r="BG163" s="92">
        <f t="shared" ref="BG163:BG176" si="31">IF(N163="zákl. přenesená",J163,0)</f>
        <v>0</v>
      </c>
      <c r="BH163" s="92">
        <f t="shared" ref="BH163:BH176" si="32">IF(N163="sníž. přenesená",J163,0)</f>
        <v>0</v>
      </c>
      <c r="BI163" s="92">
        <f t="shared" ref="BI163:BI176" si="33">IF(N163="nulová",J163,0)</f>
        <v>0</v>
      </c>
      <c r="BJ163" s="14" t="s">
        <v>84</v>
      </c>
      <c r="BK163" s="92">
        <f t="shared" ref="BK163:BK176" si="34">ROUND(I163*H163,2)</f>
        <v>0</v>
      </c>
      <c r="BL163" s="14" t="s">
        <v>141</v>
      </c>
      <c r="BM163" s="171" t="s">
        <v>262</v>
      </c>
    </row>
    <row r="164" spans="1:65" s="2" customFormat="1" ht="24.2" customHeight="1">
      <c r="A164" s="31"/>
      <c r="B164" s="127"/>
      <c r="C164" s="172" t="s">
        <v>263</v>
      </c>
      <c r="D164" s="172" t="s">
        <v>216</v>
      </c>
      <c r="E164" s="173" t="s">
        <v>264</v>
      </c>
      <c r="F164" s="174" t="s">
        <v>265</v>
      </c>
      <c r="G164" s="175" t="s">
        <v>180</v>
      </c>
      <c r="H164" s="176">
        <v>20</v>
      </c>
      <c r="I164" s="177"/>
      <c r="J164" s="178">
        <f t="shared" si="25"/>
        <v>0</v>
      </c>
      <c r="K164" s="179"/>
      <c r="L164" s="180"/>
      <c r="M164" s="181" t="s">
        <v>1</v>
      </c>
      <c r="N164" s="182" t="s">
        <v>44</v>
      </c>
      <c r="O164" s="57"/>
      <c r="P164" s="169">
        <f t="shared" si="26"/>
        <v>0</v>
      </c>
      <c r="Q164" s="169">
        <v>0.152</v>
      </c>
      <c r="R164" s="169">
        <f t="shared" si="27"/>
        <v>3.04</v>
      </c>
      <c r="S164" s="169">
        <v>0</v>
      </c>
      <c r="T164" s="170">
        <f t="shared" si="28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1" t="s">
        <v>219</v>
      </c>
      <c r="AT164" s="171" t="s">
        <v>216</v>
      </c>
      <c r="AU164" s="171" t="s">
        <v>95</v>
      </c>
      <c r="AY164" s="14" t="s">
        <v>134</v>
      </c>
      <c r="BE164" s="92">
        <f t="shared" si="29"/>
        <v>0</v>
      </c>
      <c r="BF164" s="92">
        <f t="shared" si="30"/>
        <v>0</v>
      </c>
      <c r="BG164" s="92">
        <f t="shared" si="31"/>
        <v>0</v>
      </c>
      <c r="BH164" s="92">
        <f t="shared" si="32"/>
        <v>0</v>
      </c>
      <c r="BI164" s="92">
        <f t="shared" si="33"/>
        <v>0</v>
      </c>
      <c r="BJ164" s="14" t="s">
        <v>84</v>
      </c>
      <c r="BK164" s="92">
        <f t="shared" si="34"/>
        <v>0</v>
      </c>
      <c r="BL164" s="14" t="s">
        <v>141</v>
      </c>
      <c r="BM164" s="171" t="s">
        <v>266</v>
      </c>
    </row>
    <row r="165" spans="1:65" s="2" customFormat="1" ht="33" customHeight="1">
      <c r="A165" s="31"/>
      <c r="B165" s="127"/>
      <c r="C165" s="159" t="s">
        <v>267</v>
      </c>
      <c r="D165" s="159" t="s">
        <v>137</v>
      </c>
      <c r="E165" s="160" t="s">
        <v>268</v>
      </c>
      <c r="F165" s="161" t="s">
        <v>269</v>
      </c>
      <c r="G165" s="162" t="s">
        <v>270</v>
      </c>
      <c r="H165" s="163">
        <v>1</v>
      </c>
      <c r="I165" s="164"/>
      <c r="J165" s="165">
        <f t="shared" si="25"/>
        <v>0</v>
      </c>
      <c r="K165" s="166"/>
      <c r="L165" s="32"/>
      <c r="M165" s="167" t="s">
        <v>1</v>
      </c>
      <c r="N165" s="168" t="s">
        <v>44</v>
      </c>
      <c r="O165" s="57"/>
      <c r="P165" s="169">
        <f t="shared" si="26"/>
        <v>0</v>
      </c>
      <c r="Q165" s="169">
        <v>2.0303800000000001</v>
      </c>
      <c r="R165" s="169">
        <f t="shared" si="27"/>
        <v>2.0303800000000001</v>
      </c>
      <c r="S165" s="169">
        <v>0</v>
      </c>
      <c r="T165" s="170">
        <f t="shared" si="28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1" t="s">
        <v>141</v>
      </c>
      <c r="AT165" s="171" t="s">
        <v>137</v>
      </c>
      <c r="AU165" s="171" t="s">
        <v>95</v>
      </c>
      <c r="AY165" s="14" t="s">
        <v>134</v>
      </c>
      <c r="BE165" s="92">
        <f t="shared" si="29"/>
        <v>0</v>
      </c>
      <c r="BF165" s="92">
        <f t="shared" si="30"/>
        <v>0</v>
      </c>
      <c r="BG165" s="92">
        <f t="shared" si="31"/>
        <v>0</v>
      </c>
      <c r="BH165" s="92">
        <f t="shared" si="32"/>
        <v>0</v>
      </c>
      <c r="BI165" s="92">
        <f t="shared" si="33"/>
        <v>0</v>
      </c>
      <c r="BJ165" s="14" t="s">
        <v>84</v>
      </c>
      <c r="BK165" s="92">
        <f t="shared" si="34"/>
        <v>0</v>
      </c>
      <c r="BL165" s="14" t="s">
        <v>141</v>
      </c>
      <c r="BM165" s="171" t="s">
        <v>271</v>
      </c>
    </row>
    <row r="166" spans="1:65" s="2" customFormat="1" ht="16.5" customHeight="1">
      <c r="A166" s="31"/>
      <c r="B166" s="127"/>
      <c r="C166" s="172" t="s">
        <v>272</v>
      </c>
      <c r="D166" s="172" t="s">
        <v>216</v>
      </c>
      <c r="E166" s="173" t="s">
        <v>273</v>
      </c>
      <c r="F166" s="174" t="s">
        <v>274</v>
      </c>
      <c r="G166" s="175" t="s">
        <v>270</v>
      </c>
      <c r="H166" s="176">
        <v>1</v>
      </c>
      <c r="I166" s="177"/>
      <c r="J166" s="178">
        <f t="shared" si="25"/>
        <v>0</v>
      </c>
      <c r="K166" s="179"/>
      <c r="L166" s="180"/>
      <c r="M166" s="181" t="s">
        <v>1</v>
      </c>
      <c r="N166" s="182" t="s">
        <v>44</v>
      </c>
      <c r="O166" s="57"/>
      <c r="P166" s="169">
        <f t="shared" si="26"/>
        <v>0</v>
      </c>
      <c r="Q166" s="169">
        <v>16.16</v>
      </c>
      <c r="R166" s="169">
        <f t="shared" si="27"/>
        <v>16.16</v>
      </c>
      <c r="S166" s="169">
        <v>0</v>
      </c>
      <c r="T166" s="170">
        <f t="shared" si="28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1" t="s">
        <v>219</v>
      </c>
      <c r="AT166" s="171" t="s">
        <v>216</v>
      </c>
      <c r="AU166" s="171" t="s">
        <v>95</v>
      </c>
      <c r="AY166" s="14" t="s">
        <v>134</v>
      </c>
      <c r="BE166" s="92">
        <f t="shared" si="29"/>
        <v>0</v>
      </c>
      <c r="BF166" s="92">
        <f t="shared" si="30"/>
        <v>0</v>
      </c>
      <c r="BG166" s="92">
        <f t="shared" si="31"/>
        <v>0</v>
      </c>
      <c r="BH166" s="92">
        <f t="shared" si="32"/>
        <v>0</v>
      </c>
      <c r="BI166" s="92">
        <f t="shared" si="33"/>
        <v>0</v>
      </c>
      <c r="BJ166" s="14" t="s">
        <v>84</v>
      </c>
      <c r="BK166" s="92">
        <f t="shared" si="34"/>
        <v>0</v>
      </c>
      <c r="BL166" s="14" t="s">
        <v>141</v>
      </c>
      <c r="BM166" s="171" t="s">
        <v>275</v>
      </c>
    </row>
    <row r="167" spans="1:65" s="2" customFormat="1" ht="24.2" customHeight="1">
      <c r="A167" s="31"/>
      <c r="B167" s="127"/>
      <c r="C167" s="172" t="s">
        <v>276</v>
      </c>
      <c r="D167" s="172" t="s">
        <v>216</v>
      </c>
      <c r="E167" s="173" t="s">
        <v>277</v>
      </c>
      <c r="F167" s="174" t="s">
        <v>278</v>
      </c>
      <c r="G167" s="175" t="s">
        <v>270</v>
      </c>
      <c r="H167" s="176">
        <v>1</v>
      </c>
      <c r="I167" s="177"/>
      <c r="J167" s="178">
        <f t="shared" si="25"/>
        <v>0</v>
      </c>
      <c r="K167" s="179"/>
      <c r="L167" s="180"/>
      <c r="M167" s="181" t="s">
        <v>1</v>
      </c>
      <c r="N167" s="182" t="s">
        <v>44</v>
      </c>
      <c r="O167" s="57"/>
      <c r="P167" s="169">
        <f t="shared" si="26"/>
        <v>0</v>
      </c>
      <c r="Q167" s="169">
        <v>0.58499999999999996</v>
      </c>
      <c r="R167" s="169">
        <f t="shared" si="27"/>
        <v>0.58499999999999996</v>
      </c>
      <c r="S167" s="169">
        <v>0</v>
      </c>
      <c r="T167" s="170">
        <f t="shared" si="28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1" t="s">
        <v>219</v>
      </c>
      <c r="AT167" s="171" t="s">
        <v>216</v>
      </c>
      <c r="AU167" s="171" t="s">
        <v>95</v>
      </c>
      <c r="AY167" s="14" t="s">
        <v>134</v>
      </c>
      <c r="BE167" s="92">
        <f t="shared" si="29"/>
        <v>0</v>
      </c>
      <c r="BF167" s="92">
        <f t="shared" si="30"/>
        <v>0</v>
      </c>
      <c r="BG167" s="92">
        <f t="shared" si="31"/>
        <v>0</v>
      </c>
      <c r="BH167" s="92">
        <f t="shared" si="32"/>
        <v>0</v>
      </c>
      <c r="BI167" s="92">
        <f t="shared" si="33"/>
        <v>0</v>
      </c>
      <c r="BJ167" s="14" t="s">
        <v>84</v>
      </c>
      <c r="BK167" s="92">
        <f t="shared" si="34"/>
        <v>0</v>
      </c>
      <c r="BL167" s="14" t="s">
        <v>141</v>
      </c>
      <c r="BM167" s="171" t="s">
        <v>279</v>
      </c>
    </row>
    <row r="168" spans="1:65" s="2" customFormat="1" ht="16.5" customHeight="1">
      <c r="A168" s="31"/>
      <c r="B168" s="127"/>
      <c r="C168" s="172" t="s">
        <v>280</v>
      </c>
      <c r="D168" s="172" t="s">
        <v>216</v>
      </c>
      <c r="E168" s="173" t="s">
        <v>281</v>
      </c>
      <c r="F168" s="174" t="s">
        <v>282</v>
      </c>
      <c r="G168" s="175" t="s">
        <v>270</v>
      </c>
      <c r="H168" s="176">
        <v>1</v>
      </c>
      <c r="I168" s="177"/>
      <c r="J168" s="178">
        <f t="shared" si="25"/>
        <v>0</v>
      </c>
      <c r="K168" s="179"/>
      <c r="L168" s="180"/>
      <c r="M168" s="181" t="s">
        <v>1</v>
      </c>
      <c r="N168" s="182" t="s">
        <v>44</v>
      </c>
      <c r="O168" s="57"/>
      <c r="P168" s="169">
        <f t="shared" si="26"/>
        <v>0</v>
      </c>
      <c r="Q168" s="169">
        <v>0.36199999999999999</v>
      </c>
      <c r="R168" s="169">
        <f t="shared" si="27"/>
        <v>0.36199999999999999</v>
      </c>
      <c r="S168" s="169">
        <v>0</v>
      </c>
      <c r="T168" s="170">
        <f t="shared" si="28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1" t="s">
        <v>219</v>
      </c>
      <c r="AT168" s="171" t="s">
        <v>216</v>
      </c>
      <c r="AU168" s="171" t="s">
        <v>95</v>
      </c>
      <c r="AY168" s="14" t="s">
        <v>134</v>
      </c>
      <c r="BE168" s="92">
        <f t="shared" si="29"/>
        <v>0</v>
      </c>
      <c r="BF168" s="92">
        <f t="shared" si="30"/>
        <v>0</v>
      </c>
      <c r="BG168" s="92">
        <f t="shared" si="31"/>
        <v>0</v>
      </c>
      <c r="BH168" s="92">
        <f t="shared" si="32"/>
        <v>0</v>
      </c>
      <c r="BI168" s="92">
        <f t="shared" si="33"/>
        <v>0</v>
      </c>
      <c r="BJ168" s="14" t="s">
        <v>84</v>
      </c>
      <c r="BK168" s="92">
        <f t="shared" si="34"/>
        <v>0</v>
      </c>
      <c r="BL168" s="14" t="s">
        <v>141</v>
      </c>
      <c r="BM168" s="171" t="s">
        <v>283</v>
      </c>
    </row>
    <row r="169" spans="1:65" s="2" customFormat="1" ht="16.5" customHeight="1">
      <c r="A169" s="31"/>
      <c r="B169" s="127"/>
      <c r="C169" s="172" t="s">
        <v>284</v>
      </c>
      <c r="D169" s="172" t="s">
        <v>216</v>
      </c>
      <c r="E169" s="173" t="s">
        <v>285</v>
      </c>
      <c r="F169" s="174" t="s">
        <v>286</v>
      </c>
      <c r="G169" s="175" t="s">
        <v>270</v>
      </c>
      <c r="H169" s="176">
        <v>1</v>
      </c>
      <c r="I169" s="177"/>
      <c r="J169" s="178">
        <f t="shared" si="25"/>
        <v>0</v>
      </c>
      <c r="K169" s="179"/>
      <c r="L169" s="180"/>
      <c r="M169" s="181" t="s">
        <v>1</v>
      </c>
      <c r="N169" s="182" t="s">
        <v>44</v>
      </c>
      <c r="O169" s="57"/>
      <c r="P169" s="169">
        <f t="shared" si="26"/>
        <v>0</v>
      </c>
      <c r="Q169" s="169">
        <v>1.054</v>
      </c>
      <c r="R169" s="169">
        <f t="shared" si="27"/>
        <v>1.054</v>
      </c>
      <c r="S169" s="169">
        <v>0</v>
      </c>
      <c r="T169" s="170">
        <f t="shared" si="28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1" t="s">
        <v>219</v>
      </c>
      <c r="AT169" s="171" t="s">
        <v>216</v>
      </c>
      <c r="AU169" s="171" t="s">
        <v>95</v>
      </c>
      <c r="AY169" s="14" t="s">
        <v>134</v>
      </c>
      <c r="BE169" s="92">
        <f t="shared" si="29"/>
        <v>0</v>
      </c>
      <c r="BF169" s="92">
        <f t="shared" si="30"/>
        <v>0</v>
      </c>
      <c r="BG169" s="92">
        <f t="shared" si="31"/>
        <v>0</v>
      </c>
      <c r="BH169" s="92">
        <f t="shared" si="32"/>
        <v>0</v>
      </c>
      <c r="BI169" s="92">
        <f t="shared" si="33"/>
        <v>0</v>
      </c>
      <c r="BJ169" s="14" t="s">
        <v>84</v>
      </c>
      <c r="BK169" s="92">
        <f t="shared" si="34"/>
        <v>0</v>
      </c>
      <c r="BL169" s="14" t="s">
        <v>141</v>
      </c>
      <c r="BM169" s="171" t="s">
        <v>287</v>
      </c>
    </row>
    <row r="170" spans="1:65" s="2" customFormat="1" ht="16.5" customHeight="1">
      <c r="A170" s="31"/>
      <c r="B170" s="127"/>
      <c r="C170" s="172" t="s">
        <v>288</v>
      </c>
      <c r="D170" s="172" t="s">
        <v>216</v>
      </c>
      <c r="E170" s="173" t="s">
        <v>289</v>
      </c>
      <c r="F170" s="174" t="s">
        <v>290</v>
      </c>
      <c r="G170" s="175" t="s">
        <v>270</v>
      </c>
      <c r="H170" s="176">
        <v>1</v>
      </c>
      <c r="I170" s="177"/>
      <c r="J170" s="178">
        <f t="shared" si="25"/>
        <v>0</v>
      </c>
      <c r="K170" s="179"/>
      <c r="L170" s="180"/>
      <c r="M170" s="181" t="s">
        <v>1</v>
      </c>
      <c r="N170" s="182" t="s">
        <v>44</v>
      </c>
      <c r="O170" s="57"/>
      <c r="P170" s="169">
        <f t="shared" si="26"/>
        <v>0</v>
      </c>
      <c r="Q170" s="169">
        <v>0.26200000000000001</v>
      </c>
      <c r="R170" s="169">
        <f t="shared" si="27"/>
        <v>0.26200000000000001</v>
      </c>
      <c r="S170" s="169">
        <v>0</v>
      </c>
      <c r="T170" s="170">
        <f t="shared" si="28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71" t="s">
        <v>219</v>
      </c>
      <c r="AT170" s="171" t="s">
        <v>216</v>
      </c>
      <c r="AU170" s="171" t="s">
        <v>95</v>
      </c>
      <c r="AY170" s="14" t="s">
        <v>134</v>
      </c>
      <c r="BE170" s="92">
        <f t="shared" si="29"/>
        <v>0</v>
      </c>
      <c r="BF170" s="92">
        <f t="shared" si="30"/>
        <v>0</v>
      </c>
      <c r="BG170" s="92">
        <f t="shared" si="31"/>
        <v>0</v>
      </c>
      <c r="BH170" s="92">
        <f t="shared" si="32"/>
        <v>0</v>
      </c>
      <c r="BI170" s="92">
        <f t="shared" si="33"/>
        <v>0</v>
      </c>
      <c r="BJ170" s="14" t="s">
        <v>84</v>
      </c>
      <c r="BK170" s="92">
        <f t="shared" si="34"/>
        <v>0</v>
      </c>
      <c r="BL170" s="14" t="s">
        <v>141</v>
      </c>
      <c r="BM170" s="171" t="s">
        <v>291</v>
      </c>
    </row>
    <row r="171" spans="1:65" s="2" customFormat="1" ht="24.2" customHeight="1">
      <c r="A171" s="31"/>
      <c r="B171" s="127"/>
      <c r="C171" s="172" t="s">
        <v>292</v>
      </c>
      <c r="D171" s="172" t="s">
        <v>216</v>
      </c>
      <c r="E171" s="173" t="s">
        <v>293</v>
      </c>
      <c r="F171" s="174" t="s">
        <v>294</v>
      </c>
      <c r="G171" s="175" t="s">
        <v>270</v>
      </c>
      <c r="H171" s="176">
        <v>1</v>
      </c>
      <c r="I171" s="177"/>
      <c r="J171" s="178">
        <f t="shared" si="25"/>
        <v>0</v>
      </c>
      <c r="K171" s="179"/>
      <c r="L171" s="180"/>
      <c r="M171" s="181" t="s">
        <v>1</v>
      </c>
      <c r="N171" s="182" t="s">
        <v>44</v>
      </c>
      <c r="O171" s="57"/>
      <c r="P171" s="169">
        <f t="shared" si="26"/>
        <v>0</v>
      </c>
      <c r="Q171" s="169">
        <v>5.3999999999999999E-2</v>
      </c>
      <c r="R171" s="169">
        <f t="shared" si="27"/>
        <v>5.3999999999999999E-2</v>
      </c>
      <c r="S171" s="169">
        <v>0</v>
      </c>
      <c r="T171" s="170">
        <f t="shared" si="28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1" t="s">
        <v>219</v>
      </c>
      <c r="AT171" s="171" t="s">
        <v>216</v>
      </c>
      <c r="AU171" s="171" t="s">
        <v>95</v>
      </c>
      <c r="AY171" s="14" t="s">
        <v>134</v>
      </c>
      <c r="BE171" s="92">
        <f t="shared" si="29"/>
        <v>0</v>
      </c>
      <c r="BF171" s="92">
        <f t="shared" si="30"/>
        <v>0</v>
      </c>
      <c r="BG171" s="92">
        <f t="shared" si="31"/>
        <v>0</v>
      </c>
      <c r="BH171" s="92">
        <f t="shared" si="32"/>
        <v>0</v>
      </c>
      <c r="BI171" s="92">
        <f t="shared" si="33"/>
        <v>0</v>
      </c>
      <c r="BJ171" s="14" t="s">
        <v>84</v>
      </c>
      <c r="BK171" s="92">
        <f t="shared" si="34"/>
        <v>0</v>
      </c>
      <c r="BL171" s="14" t="s">
        <v>141</v>
      </c>
      <c r="BM171" s="171" t="s">
        <v>295</v>
      </c>
    </row>
    <row r="172" spans="1:65" s="2" customFormat="1" ht="24.2" customHeight="1">
      <c r="A172" s="31"/>
      <c r="B172" s="127"/>
      <c r="C172" s="172" t="s">
        <v>296</v>
      </c>
      <c r="D172" s="172" t="s">
        <v>216</v>
      </c>
      <c r="E172" s="173" t="s">
        <v>297</v>
      </c>
      <c r="F172" s="174" t="s">
        <v>298</v>
      </c>
      <c r="G172" s="175" t="s">
        <v>270</v>
      </c>
      <c r="H172" s="176">
        <v>4</v>
      </c>
      <c r="I172" s="177"/>
      <c r="J172" s="178">
        <f t="shared" si="25"/>
        <v>0</v>
      </c>
      <c r="K172" s="179"/>
      <c r="L172" s="180"/>
      <c r="M172" s="181" t="s">
        <v>1</v>
      </c>
      <c r="N172" s="182" t="s">
        <v>44</v>
      </c>
      <c r="O172" s="57"/>
      <c r="P172" s="169">
        <f t="shared" si="26"/>
        <v>0</v>
      </c>
      <c r="Q172" s="169">
        <v>2E-3</v>
      </c>
      <c r="R172" s="169">
        <f t="shared" si="27"/>
        <v>8.0000000000000002E-3</v>
      </c>
      <c r="S172" s="169">
        <v>0</v>
      </c>
      <c r="T172" s="170">
        <f t="shared" si="28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1" t="s">
        <v>219</v>
      </c>
      <c r="AT172" s="171" t="s">
        <v>216</v>
      </c>
      <c r="AU172" s="171" t="s">
        <v>95</v>
      </c>
      <c r="AY172" s="14" t="s">
        <v>134</v>
      </c>
      <c r="BE172" s="92">
        <f t="shared" si="29"/>
        <v>0</v>
      </c>
      <c r="BF172" s="92">
        <f t="shared" si="30"/>
        <v>0</v>
      </c>
      <c r="BG172" s="92">
        <f t="shared" si="31"/>
        <v>0</v>
      </c>
      <c r="BH172" s="92">
        <f t="shared" si="32"/>
        <v>0</v>
      </c>
      <c r="BI172" s="92">
        <f t="shared" si="33"/>
        <v>0</v>
      </c>
      <c r="BJ172" s="14" t="s">
        <v>84</v>
      </c>
      <c r="BK172" s="92">
        <f t="shared" si="34"/>
        <v>0</v>
      </c>
      <c r="BL172" s="14" t="s">
        <v>141</v>
      </c>
      <c r="BM172" s="171" t="s">
        <v>299</v>
      </c>
    </row>
    <row r="173" spans="1:65" s="2" customFormat="1" ht="16.5" customHeight="1">
      <c r="A173" s="31"/>
      <c r="B173" s="127"/>
      <c r="C173" s="172" t="s">
        <v>300</v>
      </c>
      <c r="D173" s="172" t="s">
        <v>216</v>
      </c>
      <c r="E173" s="173" t="s">
        <v>301</v>
      </c>
      <c r="F173" s="174" t="s">
        <v>302</v>
      </c>
      <c r="G173" s="175" t="s">
        <v>270</v>
      </c>
      <c r="H173" s="176">
        <v>2</v>
      </c>
      <c r="I173" s="177"/>
      <c r="J173" s="178">
        <f t="shared" si="25"/>
        <v>0</v>
      </c>
      <c r="K173" s="179"/>
      <c r="L173" s="180"/>
      <c r="M173" s="181" t="s">
        <v>1</v>
      </c>
      <c r="N173" s="182" t="s">
        <v>44</v>
      </c>
      <c r="O173" s="57"/>
      <c r="P173" s="169">
        <f t="shared" si="26"/>
        <v>0</v>
      </c>
      <c r="Q173" s="169">
        <v>2E-3</v>
      </c>
      <c r="R173" s="169">
        <f t="shared" si="27"/>
        <v>4.0000000000000001E-3</v>
      </c>
      <c r="S173" s="169">
        <v>0</v>
      </c>
      <c r="T173" s="170">
        <f t="shared" si="28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1" t="s">
        <v>219</v>
      </c>
      <c r="AT173" s="171" t="s">
        <v>216</v>
      </c>
      <c r="AU173" s="171" t="s">
        <v>95</v>
      </c>
      <c r="AY173" s="14" t="s">
        <v>134</v>
      </c>
      <c r="BE173" s="92">
        <f t="shared" si="29"/>
        <v>0</v>
      </c>
      <c r="BF173" s="92">
        <f t="shared" si="30"/>
        <v>0</v>
      </c>
      <c r="BG173" s="92">
        <f t="shared" si="31"/>
        <v>0</v>
      </c>
      <c r="BH173" s="92">
        <f t="shared" si="32"/>
        <v>0</v>
      </c>
      <c r="BI173" s="92">
        <f t="shared" si="33"/>
        <v>0</v>
      </c>
      <c r="BJ173" s="14" t="s">
        <v>84</v>
      </c>
      <c r="BK173" s="92">
        <f t="shared" si="34"/>
        <v>0</v>
      </c>
      <c r="BL173" s="14" t="s">
        <v>141</v>
      </c>
      <c r="BM173" s="171" t="s">
        <v>303</v>
      </c>
    </row>
    <row r="174" spans="1:65" s="2" customFormat="1" ht="24.2" customHeight="1">
      <c r="A174" s="31"/>
      <c r="B174" s="127"/>
      <c r="C174" s="159" t="s">
        <v>304</v>
      </c>
      <c r="D174" s="159" t="s">
        <v>137</v>
      </c>
      <c r="E174" s="160" t="s">
        <v>305</v>
      </c>
      <c r="F174" s="161" t="s">
        <v>306</v>
      </c>
      <c r="G174" s="162" t="s">
        <v>270</v>
      </c>
      <c r="H174" s="163">
        <v>1</v>
      </c>
      <c r="I174" s="164"/>
      <c r="J174" s="165">
        <f t="shared" si="25"/>
        <v>0</v>
      </c>
      <c r="K174" s="166"/>
      <c r="L174" s="32"/>
      <c r="M174" s="167" t="s">
        <v>1</v>
      </c>
      <c r="N174" s="168" t="s">
        <v>44</v>
      </c>
      <c r="O174" s="57"/>
      <c r="P174" s="169">
        <f t="shared" si="26"/>
        <v>0</v>
      </c>
      <c r="Q174" s="169">
        <v>7.0200000000000002E-3</v>
      </c>
      <c r="R174" s="169">
        <f t="shared" si="27"/>
        <v>7.0200000000000002E-3</v>
      </c>
      <c r="S174" s="169">
        <v>0</v>
      </c>
      <c r="T174" s="170">
        <f t="shared" si="28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71" t="s">
        <v>141</v>
      </c>
      <c r="AT174" s="171" t="s">
        <v>137</v>
      </c>
      <c r="AU174" s="171" t="s">
        <v>95</v>
      </c>
      <c r="AY174" s="14" t="s">
        <v>134</v>
      </c>
      <c r="BE174" s="92">
        <f t="shared" si="29"/>
        <v>0</v>
      </c>
      <c r="BF174" s="92">
        <f t="shared" si="30"/>
        <v>0</v>
      </c>
      <c r="BG174" s="92">
        <f t="shared" si="31"/>
        <v>0</v>
      </c>
      <c r="BH174" s="92">
        <f t="shared" si="32"/>
        <v>0</v>
      </c>
      <c r="BI174" s="92">
        <f t="shared" si="33"/>
        <v>0</v>
      </c>
      <c r="BJ174" s="14" t="s">
        <v>84</v>
      </c>
      <c r="BK174" s="92">
        <f t="shared" si="34"/>
        <v>0</v>
      </c>
      <c r="BL174" s="14" t="s">
        <v>141</v>
      </c>
      <c r="BM174" s="171" t="s">
        <v>307</v>
      </c>
    </row>
    <row r="175" spans="1:65" s="2" customFormat="1" ht="16.5" customHeight="1">
      <c r="A175" s="31"/>
      <c r="B175" s="127"/>
      <c r="C175" s="172" t="s">
        <v>308</v>
      </c>
      <c r="D175" s="172" t="s">
        <v>216</v>
      </c>
      <c r="E175" s="173" t="s">
        <v>309</v>
      </c>
      <c r="F175" s="174" t="s">
        <v>310</v>
      </c>
      <c r="G175" s="175" t="s">
        <v>270</v>
      </c>
      <c r="H175" s="176">
        <v>1</v>
      </c>
      <c r="I175" s="177"/>
      <c r="J175" s="178">
        <f t="shared" si="25"/>
        <v>0</v>
      </c>
      <c r="K175" s="179"/>
      <c r="L175" s="180"/>
      <c r="M175" s="181" t="s">
        <v>1</v>
      </c>
      <c r="N175" s="182" t="s">
        <v>44</v>
      </c>
      <c r="O175" s="57"/>
      <c r="P175" s="169">
        <f t="shared" si="26"/>
        <v>0</v>
      </c>
      <c r="Q175" s="169">
        <v>0.19400000000000001</v>
      </c>
      <c r="R175" s="169">
        <f t="shared" si="27"/>
        <v>0.19400000000000001</v>
      </c>
      <c r="S175" s="169">
        <v>0</v>
      </c>
      <c r="T175" s="170">
        <f t="shared" si="28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1" t="s">
        <v>219</v>
      </c>
      <c r="AT175" s="171" t="s">
        <v>216</v>
      </c>
      <c r="AU175" s="171" t="s">
        <v>95</v>
      </c>
      <c r="AY175" s="14" t="s">
        <v>134</v>
      </c>
      <c r="BE175" s="92">
        <f t="shared" si="29"/>
        <v>0</v>
      </c>
      <c r="BF175" s="92">
        <f t="shared" si="30"/>
        <v>0</v>
      </c>
      <c r="BG175" s="92">
        <f t="shared" si="31"/>
        <v>0</v>
      </c>
      <c r="BH175" s="92">
        <f t="shared" si="32"/>
        <v>0</v>
      </c>
      <c r="BI175" s="92">
        <f t="shared" si="33"/>
        <v>0</v>
      </c>
      <c r="BJ175" s="14" t="s">
        <v>84</v>
      </c>
      <c r="BK175" s="92">
        <f t="shared" si="34"/>
        <v>0</v>
      </c>
      <c r="BL175" s="14" t="s">
        <v>141</v>
      </c>
      <c r="BM175" s="171" t="s">
        <v>311</v>
      </c>
    </row>
    <row r="176" spans="1:65" s="2" customFormat="1" ht="16.5" customHeight="1">
      <c r="A176" s="31"/>
      <c r="B176" s="127"/>
      <c r="C176" s="159" t="s">
        <v>312</v>
      </c>
      <c r="D176" s="159" t="s">
        <v>137</v>
      </c>
      <c r="E176" s="160" t="s">
        <v>313</v>
      </c>
      <c r="F176" s="161" t="s">
        <v>314</v>
      </c>
      <c r="G176" s="162" t="s">
        <v>315</v>
      </c>
      <c r="H176" s="163">
        <v>1</v>
      </c>
      <c r="I176" s="164"/>
      <c r="J176" s="165">
        <f t="shared" si="25"/>
        <v>0</v>
      </c>
      <c r="K176" s="166"/>
      <c r="L176" s="32"/>
      <c r="M176" s="167" t="s">
        <v>1</v>
      </c>
      <c r="N176" s="168" t="s">
        <v>44</v>
      </c>
      <c r="O176" s="57"/>
      <c r="P176" s="169">
        <f t="shared" si="26"/>
        <v>0</v>
      </c>
      <c r="Q176" s="169">
        <v>0</v>
      </c>
      <c r="R176" s="169">
        <f t="shared" si="27"/>
        <v>0</v>
      </c>
      <c r="S176" s="169">
        <v>0</v>
      </c>
      <c r="T176" s="170">
        <f t="shared" si="28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1" t="s">
        <v>141</v>
      </c>
      <c r="AT176" s="171" t="s">
        <v>137</v>
      </c>
      <c r="AU176" s="171" t="s">
        <v>95</v>
      </c>
      <c r="AY176" s="14" t="s">
        <v>134</v>
      </c>
      <c r="BE176" s="92">
        <f t="shared" si="29"/>
        <v>0</v>
      </c>
      <c r="BF176" s="92">
        <f t="shared" si="30"/>
        <v>0</v>
      </c>
      <c r="BG176" s="92">
        <f t="shared" si="31"/>
        <v>0</v>
      </c>
      <c r="BH176" s="92">
        <f t="shared" si="32"/>
        <v>0</v>
      </c>
      <c r="BI176" s="92">
        <f t="shared" si="33"/>
        <v>0</v>
      </c>
      <c r="BJ176" s="14" t="s">
        <v>84</v>
      </c>
      <c r="BK176" s="92">
        <f t="shared" si="34"/>
        <v>0</v>
      </c>
      <c r="BL176" s="14" t="s">
        <v>141</v>
      </c>
      <c r="BM176" s="171" t="s">
        <v>316</v>
      </c>
    </row>
    <row r="177" spans="1:65" s="12" customFormat="1" ht="22.9" customHeight="1">
      <c r="B177" s="146"/>
      <c r="D177" s="147" t="s">
        <v>78</v>
      </c>
      <c r="E177" s="157" t="s">
        <v>317</v>
      </c>
      <c r="F177" s="157" t="s">
        <v>318</v>
      </c>
      <c r="I177" s="149"/>
      <c r="J177" s="158">
        <f>BK177</f>
        <v>0</v>
      </c>
      <c r="L177" s="146"/>
      <c r="M177" s="151"/>
      <c r="N177" s="152"/>
      <c r="O177" s="152"/>
      <c r="P177" s="153">
        <f>SUM(P178:P189)</f>
        <v>0</v>
      </c>
      <c r="Q177" s="152"/>
      <c r="R177" s="153">
        <f>SUM(R178:R189)</f>
        <v>0</v>
      </c>
      <c r="S177" s="152"/>
      <c r="T177" s="154">
        <f>SUM(T178:T189)</f>
        <v>0</v>
      </c>
      <c r="AR177" s="147" t="s">
        <v>84</v>
      </c>
      <c r="AT177" s="155" t="s">
        <v>78</v>
      </c>
      <c r="AU177" s="155" t="s">
        <v>84</v>
      </c>
      <c r="AY177" s="147" t="s">
        <v>134</v>
      </c>
      <c r="BK177" s="156">
        <f>SUM(BK178:BK189)</f>
        <v>0</v>
      </c>
    </row>
    <row r="178" spans="1:65" s="2" customFormat="1" ht="16.5" customHeight="1">
      <c r="A178" s="31"/>
      <c r="B178" s="127"/>
      <c r="C178" s="159" t="s">
        <v>84</v>
      </c>
      <c r="D178" s="159" t="s">
        <v>137</v>
      </c>
      <c r="E178" s="160" t="s">
        <v>84</v>
      </c>
      <c r="F178" s="161" t="s">
        <v>319</v>
      </c>
      <c r="G178" s="162" t="s">
        <v>315</v>
      </c>
      <c r="H178" s="163">
        <v>1</v>
      </c>
      <c r="I178" s="164"/>
      <c r="J178" s="165">
        <f t="shared" ref="J178:J189" si="35">ROUND(I178*H178,2)</f>
        <v>0</v>
      </c>
      <c r="K178" s="166"/>
      <c r="L178" s="32"/>
      <c r="M178" s="167" t="s">
        <v>1</v>
      </c>
      <c r="N178" s="168" t="s">
        <v>44</v>
      </c>
      <c r="O178" s="57"/>
      <c r="P178" s="169">
        <f t="shared" ref="P178:P189" si="36">O178*H178</f>
        <v>0</v>
      </c>
      <c r="Q178" s="169">
        <v>0</v>
      </c>
      <c r="R178" s="169">
        <f t="shared" ref="R178:R189" si="37">Q178*H178</f>
        <v>0</v>
      </c>
      <c r="S178" s="169">
        <v>0</v>
      </c>
      <c r="T178" s="170">
        <f t="shared" ref="T178:T189" si="38"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1" t="s">
        <v>320</v>
      </c>
      <c r="AT178" s="171" t="s">
        <v>137</v>
      </c>
      <c r="AU178" s="171" t="s">
        <v>95</v>
      </c>
      <c r="AY178" s="14" t="s">
        <v>134</v>
      </c>
      <c r="BE178" s="92">
        <f t="shared" ref="BE178:BE189" si="39">IF(N178="základní",J178,0)</f>
        <v>0</v>
      </c>
      <c r="BF178" s="92">
        <f t="shared" ref="BF178:BF189" si="40">IF(N178="snížená",J178,0)</f>
        <v>0</v>
      </c>
      <c r="BG178" s="92">
        <f t="shared" ref="BG178:BG189" si="41">IF(N178="zákl. přenesená",J178,0)</f>
        <v>0</v>
      </c>
      <c r="BH178" s="92">
        <f t="shared" ref="BH178:BH189" si="42">IF(N178="sníž. přenesená",J178,0)</f>
        <v>0</v>
      </c>
      <c r="BI178" s="92">
        <f t="shared" ref="BI178:BI189" si="43">IF(N178="nulová",J178,0)</f>
        <v>0</v>
      </c>
      <c r="BJ178" s="14" t="s">
        <v>84</v>
      </c>
      <c r="BK178" s="92">
        <f t="shared" ref="BK178:BK189" si="44">ROUND(I178*H178,2)</f>
        <v>0</v>
      </c>
      <c r="BL178" s="14" t="s">
        <v>320</v>
      </c>
      <c r="BM178" s="171" t="s">
        <v>321</v>
      </c>
    </row>
    <row r="179" spans="1:65" s="2" customFormat="1" ht="16.5" customHeight="1">
      <c r="A179" s="31"/>
      <c r="B179" s="127"/>
      <c r="C179" s="159" t="s">
        <v>95</v>
      </c>
      <c r="D179" s="159" t="s">
        <v>137</v>
      </c>
      <c r="E179" s="160" t="s">
        <v>95</v>
      </c>
      <c r="F179" s="161" t="s">
        <v>322</v>
      </c>
      <c r="G179" s="162" t="s">
        <v>315</v>
      </c>
      <c r="H179" s="163">
        <v>1</v>
      </c>
      <c r="I179" s="164"/>
      <c r="J179" s="165">
        <f t="shared" si="35"/>
        <v>0</v>
      </c>
      <c r="K179" s="166"/>
      <c r="L179" s="32"/>
      <c r="M179" s="167" t="s">
        <v>1</v>
      </c>
      <c r="N179" s="168" t="s">
        <v>44</v>
      </c>
      <c r="O179" s="57"/>
      <c r="P179" s="169">
        <f t="shared" si="36"/>
        <v>0</v>
      </c>
      <c r="Q179" s="169">
        <v>0</v>
      </c>
      <c r="R179" s="169">
        <f t="shared" si="37"/>
        <v>0</v>
      </c>
      <c r="S179" s="169">
        <v>0</v>
      </c>
      <c r="T179" s="170">
        <f t="shared" si="38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1" t="s">
        <v>320</v>
      </c>
      <c r="AT179" s="171" t="s">
        <v>137</v>
      </c>
      <c r="AU179" s="171" t="s">
        <v>95</v>
      </c>
      <c r="AY179" s="14" t="s">
        <v>134</v>
      </c>
      <c r="BE179" s="92">
        <f t="shared" si="39"/>
        <v>0</v>
      </c>
      <c r="BF179" s="92">
        <f t="shared" si="40"/>
        <v>0</v>
      </c>
      <c r="BG179" s="92">
        <f t="shared" si="41"/>
        <v>0</v>
      </c>
      <c r="BH179" s="92">
        <f t="shared" si="42"/>
        <v>0</v>
      </c>
      <c r="BI179" s="92">
        <f t="shared" si="43"/>
        <v>0</v>
      </c>
      <c r="BJ179" s="14" t="s">
        <v>84</v>
      </c>
      <c r="BK179" s="92">
        <f t="shared" si="44"/>
        <v>0</v>
      </c>
      <c r="BL179" s="14" t="s">
        <v>320</v>
      </c>
      <c r="BM179" s="171" t="s">
        <v>323</v>
      </c>
    </row>
    <row r="180" spans="1:65" s="2" customFormat="1" ht="24.2" customHeight="1">
      <c r="A180" s="31"/>
      <c r="B180" s="127"/>
      <c r="C180" s="159" t="s">
        <v>324</v>
      </c>
      <c r="D180" s="159" t="s">
        <v>137</v>
      </c>
      <c r="E180" s="160" t="s">
        <v>324</v>
      </c>
      <c r="F180" s="161" t="s">
        <v>325</v>
      </c>
      <c r="G180" s="162" t="s">
        <v>326</v>
      </c>
      <c r="H180" s="163">
        <v>2</v>
      </c>
      <c r="I180" s="164"/>
      <c r="J180" s="165">
        <f t="shared" si="35"/>
        <v>0</v>
      </c>
      <c r="K180" s="166"/>
      <c r="L180" s="32"/>
      <c r="M180" s="167" t="s">
        <v>1</v>
      </c>
      <c r="N180" s="168" t="s">
        <v>44</v>
      </c>
      <c r="O180" s="57"/>
      <c r="P180" s="169">
        <f t="shared" si="36"/>
        <v>0</v>
      </c>
      <c r="Q180" s="169">
        <v>0</v>
      </c>
      <c r="R180" s="169">
        <f t="shared" si="37"/>
        <v>0</v>
      </c>
      <c r="S180" s="169">
        <v>0</v>
      </c>
      <c r="T180" s="170">
        <f t="shared" si="38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1" t="s">
        <v>320</v>
      </c>
      <c r="AT180" s="171" t="s">
        <v>137</v>
      </c>
      <c r="AU180" s="171" t="s">
        <v>95</v>
      </c>
      <c r="AY180" s="14" t="s">
        <v>134</v>
      </c>
      <c r="BE180" s="92">
        <f t="shared" si="39"/>
        <v>0</v>
      </c>
      <c r="BF180" s="92">
        <f t="shared" si="40"/>
        <v>0</v>
      </c>
      <c r="BG180" s="92">
        <f t="shared" si="41"/>
        <v>0</v>
      </c>
      <c r="BH180" s="92">
        <f t="shared" si="42"/>
        <v>0</v>
      </c>
      <c r="BI180" s="92">
        <f t="shared" si="43"/>
        <v>0</v>
      </c>
      <c r="BJ180" s="14" t="s">
        <v>84</v>
      </c>
      <c r="BK180" s="92">
        <f t="shared" si="44"/>
        <v>0</v>
      </c>
      <c r="BL180" s="14" t="s">
        <v>320</v>
      </c>
      <c r="BM180" s="171" t="s">
        <v>327</v>
      </c>
    </row>
    <row r="181" spans="1:65" s="2" customFormat="1" ht="21.75" customHeight="1">
      <c r="A181" s="31"/>
      <c r="B181" s="127"/>
      <c r="C181" s="159" t="s">
        <v>141</v>
      </c>
      <c r="D181" s="159" t="s">
        <v>137</v>
      </c>
      <c r="E181" s="160" t="s">
        <v>141</v>
      </c>
      <c r="F181" s="161" t="s">
        <v>328</v>
      </c>
      <c r="G181" s="162" t="s">
        <v>326</v>
      </c>
      <c r="H181" s="163">
        <v>12</v>
      </c>
      <c r="I181" s="164"/>
      <c r="J181" s="165">
        <f t="shared" si="35"/>
        <v>0</v>
      </c>
      <c r="K181" s="166"/>
      <c r="L181" s="32"/>
      <c r="M181" s="167" t="s">
        <v>1</v>
      </c>
      <c r="N181" s="168" t="s">
        <v>44</v>
      </c>
      <c r="O181" s="57"/>
      <c r="P181" s="169">
        <f t="shared" si="36"/>
        <v>0</v>
      </c>
      <c r="Q181" s="169">
        <v>0</v>
      </c>
      <c r="R181" s="169">
        <f t="shared" si="37"/>
        <v>0</v>
      </c>
      <c r="S181" s="169">
        <v>0</v>
      </c>
      <c r="T181" s="170">
        <f t="shared" si="38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1" t="s">
        <v>320</v>
      </c>
      <c r="AT181" s="171" t="s">
        <v>137</v>
      </c>
      <c r="AU181" s="171" t="s">
        <v>95</v>
      </c>
      <c r="AY181" s="14" t="s">
        <v>134</v>
      </c>
      <c r="BE181" s="92">
        <f t="shared" si="39"/>
        <v>0</v>
      </c>
      <c r="BF181" s="92">
        <f t="shared" si="40"/>
        <v>0</v>
      </c>
      <c r="BG181" s="92">
        <f t="shared" si="41"/>
        <v>0</v>
      </c>
      <c r="BH181" s="92">
        <f t="shared" si="42"/>
        <v>0</v>
      </c>
      <c r="BI181" s="92">
        <f t="shared" si="43"/>
        <v>0</v>
      </c>
      <c r="BJ181" s="14" t="s">
        <v>84</v>
      </c>
      <c r="BK181" s="92">
        <f t="shared" si="44"/>
        <v>0</v>
      </c>
      <c r="BL181" s="14" t="s">
        <v>320</v>
      </c>
      <c r="BM181" s="171" t="s">
        <v>329</v>
      </c>
    </row>
    <row r="182" spans="1:65" s="2" customFormat="1" ht="16.5" customHeight="1">
      <c r="A182" s="31"/>
      <c r="B182" s="127"/>
      <c r="C182" s="159" t="s">
        <v>232</v>
      </c>
      <c r="D182" s="159" t="s">
        <v>137</v>
      </c>
      <c r="E182" s="160" t="s">
        <v>232</v>
      </c>
      <c r="F182" s="161" t="s">
        <v>330</v>
      </c>
      <c r="G182" s="162" t="s">
        <v>331</v>
      </c>
      <c r="H182" s="163">
        <v>2</v>
      </c>
      <c r="I182" s="164"/>
      <c r="J182" s="165">
        <f t="shared" si="35"/>
        <v>0</v>
      </c>
      <c r="K182" s="166"/>
      <c r="L182" s="32"/>
      <c r="M182" s="167" t="s">
        <v>1</v>
      </c>
      <c r="N182" s="168" t="s">
        <v>44</v>
      </c>
      <c r="O182" s="57"/>
      <c r="P182" s="169">
        <f t="shared" si="36"/>
        <v>0</v>
      </c>
      <c r="Q182" s="169">
        <v>0</v>
      </c>
      <c r="R182" s="169">
        <f t="shared" si="37"/>
        <v>0</v>
      </c>
      <c r="S182" s="169">
        <v>0</v>
      </c>
      <c r="T182" s="170">
        <f t="shared" si="38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1" t="s">
        <v>320</v>
      </c>
      <c r="AT182" s="171" t="s">
        <v>137</v>
      </c>
      <c r="AU182" s="171" t="s">
        <v>95</v>
      </c>
      <c r="AY182" s="14" t="s">
        <v>134</v>
      </c>
      <c r="BE182" s="92">
        <f t="shared" si="39"/>
        <v>0</v>
      </c>
      <c r="BF182" s="92">
        <f t="shared" si="40"/>
        <v>0</v>
      </c>
      <c r="BG182" s="92">
        <f t="shared" si="41"/>
        <v>0</v>
      </c>
      <c r="BH182" s="92">
        <f t="shared" si="42"/>
        <v>0</v>
      </c>
      <c r="BI182" s="92">
        <f t="shared" si="43"/>
        <v>0</v>
      </c>
      <c r="BJ182" s="14" t="s">
        <v>84</v>
      </c>
      <c r="BK182" s="92">
        <f t="shared" si="44"/>
        <v>0</v>
      </c>
      <c r="BL182" s="14" t="s">
        <v>320</v>
      </c>
      <c r="BM182" s="171" t="s">
        <v>332</v>
      </c>
    </row>
    <row r="183" spans="1:65" s="2" customFormat="1" ht="24.2" customHeight="1">
      <c r="A183" s="31"/>
      <c r="B183" s="127"/>
      <c r="C183" s="159" t="s">
        <v>333</v>
      </c>
      <c r="D183" s="159" t="s">
        <v>137</v>
      </c>
      <c r="E183" s="160" t="s">
        <v>334</v>
      </c>
      <c r="F183" s="161" t="s">
        <v>335</v>
      </c>
      <c r="G183" s="162" t="s">
        <v>180</v>
      </c>
      <c r="H183" s="163">
        <v>40</v>
      </c>
      <c r="I183" s="164"/>
      <c r="J183" s="165">
        <f t="shared" si="35"/>
        <v>0</v>
      </c>
      <c r="K183" s="166"/>
      <c r="L183" s="32"/>
      <c r="M183" s="167" t="s">
        <v>1</v>
      </c>
      <c r="N183" s="168" t="s">
        <v>44</v>
      </c>
      <c r="O183" s="57"/>
      <c r="P183" s="169">
        <f t="shared" si="36"/>
        <v>0</v>
      </c>
      <c r="Q183" s="169">
        <v>0</v>
      </c>
      <c r="R183" s="169">
        <f t="shared" si="37"/>
        <v>0</v>
      </c>
      <c r="S183" s="169">
        <v>0</v>
      </c>
      <c r="T183" s="170">
        <f t="shared" si="38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71" t="s">
        <v>320</v>
      </c>
      <c r="AT183" s="171" t="s">
        <v>137</v>
      </c>
      <c r="AU183" s="171" t="s">
        <v>95</v>
      </c>
      <c r="AY183" s="14" t="s">
        <v>134</v>
      </c>
      <c r="BE183" s="92">
        <f t="shared" si="39"/>
        <v>0</v>
      </c>
      <c r="BF183" s="92">
        <f t="shared" si="40"/>
        <v>0</v>
      </c>
      <c r="BG183" s="92">
        <f t="shared" si="41"/>
        <v>0</v>
      </c>
      <c r="BH183" s="92">
        <f t="shared" si="42"/>
        <v>0</v>
      </c>
      <c r="BI183" s="92">
        <f t="shared" si="43"/>
        <v>0</v>
      </c>
      <c r="BJ183" s="14" t="s">
        <v>84</v>
      </c>
      <c r="BK183" s="92">
        <f t="shared" si="44"/>
        <v>0</v>
      </c>
      <c r="BL183" s="14" t="s">
        <v>320</v>
      </c>
      <c r="BM183" s="171" t="s">
        <v>336</v>
      </c>
    </row>
    <row r="184" spans="1:65" s="2" customFormat="1" ht="21.75" customHeight="1">
      <c r="A184" s="31"/>
      <c r="B184" s="127"/>
      <c r="C184" s="159" t="s">
        <v>337</v>
      </c>
      <c r="D184" s="159" t="s">
        <v>137</v>
      </c>
      <c r="E184" s="160" t="s">
        <v>337</v>
      </c>
      <c r="F184" s="161" t="s">
        <v>338</v>
      </c>
      <c r="G184" s="162" t="s">
        <v>331</v>
      </c>
      <c r="H184" s="163">
        <v>2</v>
      </c>
      <c r="I184" s="164"/>
      <c r="J184" s="165">
        <f t="shared" si="35"/>
        <v>0</v>
      </c>
      <c r="K184" s="166"/>
      <c r="L184" s="32"/>
      <c r="M184" s="167" t="s">
        <v>1</v>
      </c>
      <c r="N184" s="168" t="s">
        <v>44</v>
      </c>
      <c r="O184" s="57"/>
      <c r="P184" s="169">
        <f t="shared" si="36"/>
        <v>0</v>
      </c>
      <c r="Q184" s="169">
        <v>0</v>
      </c>
      <c r="R184" s="169">
        <f t="shared" si="37"/>
        <v>0</v>
      </c>
      <c r="S184" s="169">
        <v>0</v>
      </c>
      <c r="T184" s="170">
        <f t="shared" si="38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1" t="s">
        <v>320</v>
      </c>
      <c r="AT184" s="171" t="s">
        <v>137</v>
      </c>
      <c r="AU184" s="171" t="s">
        <v>95</v>
      </c>
      <c r="AY184" s="14" t="s">
        <v>134</v>
      </c>
      <c r="BE184" s="92">
        <f t="shared" si="39"/>
        <v>0</v>
      </c>
      <c r="BF184" s="92">
        <f t="shared" si="40"/>
        <v>0</v>
      </c>
      <c r="BG184" s="92">
        <f t="shared" si="41"/>
        <v>0</v>
      </c>
      <c r="BH184" s="92">
        <f t="shared" si="42"/>
        <v>0</v>
      </c>
      <c r="BI184" s="92">
        <f t="shared" si="43"/>
        <v>0</v>
      </c>
      <c r="BJ184" s="14" t="s">
        <v>84</v>
      </c>
      <c r="BK184" s="92">
        <f t="shared" si="44"/>
        <v>0</v>
      </c>
      <c r="BL184" s="14" t="s">
        <v>320</v>
      </c>
      <c r="BM184" s="171" t="s">
        <v>339</v>
      </c>
    </row>
    <row r="185" spans="1:65" s="2" customFormat="1" ht="24.2" customHeight="1">
      <c r="A185" s="31"/>
      <c r="B185" s="127"/>
      <c r="C185" s="159" t="s">
        <v>219</v>
      </c>
      <c r="D185" s="159" t="s">
        <v>137</v>
      </c>
      <c r="E185" s="160" t="s">
        <v>219</v>
      </c>
      <c r="F185" s="161" t="s">
        <v>340</v>
      </c>
      <c r="G185" s="162" t="s">
        <v>331</v>
      </c>
      <c r="H185" s="163">
        <v>2</v>
      </c>
      <c r="I185" s="164"/>
      <c r="J185" s="165">
        <f t="shared" si="35"/>
        <v>0</v>
      </c>
      <c r="K185" s="166"/>
      <c r="L185" s="32"/>
      <c r="M185" s="167" t="s">
        <v>1</v>
      </c>
      <c r="N185" s="168" t="s">
        <v>44</v>
      </c>
      <c r="O185" s="57"/>
      <c r="P185" s="169">
        <f t="shared" si="36"/>
        <v>0</v>
      </c>
      <c r="Q185" s="169">
        <v>0</v>
      </c>
      <c r="R185" s="169">
        <f t="shared" si="37"/>
        <v>0</v>
      </c>
      <c r="S185" s="169">
        <v>0</v>
      </c>
      <c r="T185" s="170">
        <f t="shared" si="38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1" t="s">
        <v>320</v>
      </c>
      <c r="AT185" s="171" t="s">
        <v>137</v>
      </c>
      <c r="AU185" s="171" t="s">
        <v>95</v>
      </c>
      <c r="AY185" s="14" t="s">
        <v>134</v>
      </c>
      <c r="BE185" s="92">
        <f t="shared" si="39"/>
        <v>0</v>
      </c>
      <c r="BF185" s="92">
        <f t="shared" si="40"/>
        <v>0</v>
      </c>
      <c r="BG185" s="92">
        <f t="shared" si="41"/>
        <v>0</v>
      </c>
      <c r="BH185" s="92">
        <f t="shared" si="42"/>
        <v>0</v>
      </c>
      <c r="BI185" s="92">
        <f t="shared" si="43"/>
        <v>0</v>
      </c>
      <c r="BJ185" s="14" t="s">
        <v>84</v>
      </c>
      <c r="BK185" s="92">
        <f t="shared" si="44"/>
        <v>0</v>
      </c>
      <c r="BL185" s="14" t="s">
        <v>320</v>
      </c>
      <c r="BM185" s="171" t="s">
        <v>341</v>
      </c>
    </row>
    <row r="186" spans="1:65" s="2" customFormat="1" ht="24.2" customHeight="1">
      <c r="A186" s="31"/>
      <c r="B186" s="127"/>
      <c r="C186" s="159" t="s">
        <v>317</v>
      </c>
      <c r="D186" s="159" t="s">
        <v>137</v>
      </c>
      <c r="E186" s="160" t="s">
        <v>317</v>
      </c>
      <c r="F186" s="161" t="s">
        <v>342</v>
      </c>
      <c r="G186" s="162" t="s">
        <v>315</v>
      </c>
      <c r="H186" s="163">
        <v>1</v>
      </c>
      <c r="I186" s="164"/>
      <c r="J186" s="165">
        <f t="shared" si="35"/>
        <v>0</v>
      </c>
      <c r="K186" s="166"/>
      <c r="L186" s="32"/>
      <c r="M186" s="167" t="s">
        <v>1</v>
      </c>
      <c r="N186" s="168" t="s">
        <v>44</v>
      </c>
      <c r="O186" s="57"/>
      <c r="P186" s="169">
        <f t="shared" si="36"/>
        <v>0</v>
      </c>
      <c r="Q186" s="169">
        <v>0</v>
      </c>
      <c r="R186" s="169">
        <f t="shared" si="37"/>
        <v>0</v>
      </c>
      <c r="S186" s="169">
        <v>0</v>
      </c>
      <c r="T186" s="170">
        <f t="shared" si="38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1" t="s">
        <v>320</v>
      </c>
      <c r="AT186" s="171" t="s">
        <v>137</v>
      </c>
      <c r="AU186" s="171" t="s">
        <v>95</v>
      </c>
      <c r="AY186" s="14" t="s">
        <v>134</v>
      </c>
      <c r="BE186" s="92">
        <f t="shared" si="39"/>
        <v>0</v>
      </c>
      <c r="BF186" s="92">
        <f t="shared" si="40"/>
        <v>0</v>
      </c>
      <c r="BG186" s="92">
        <f t="shared" si="41"/>
        <v>0</v>
      </c>
      <c r="BH186" s="92">
        <f t="shared" si="42"/>
        <v>0</v>
      </c>
      <c r="BI186" s="92">
        <f t="shared" si="43"/>
        <v>0</v>
      </c>
      <c r="BJ186" s="14" t="s">
        <v>84</v>
      </c>
      <c r="BK186" s="92">
        <f t="shared" si="44"/>
        <v>0</v>
      </c>
      <c r="BL186" s="14" t="s">
        <v>320</v>
      </c>
      <c r="BM186" s="171" t="s">
        <v>343</v>
      </c>
    </row>
    <row r="187" spans="1:65" s="2" customFormat="1" ht="16.5" customHeight="1">
      <c r="A187" s="31"/>
      <c r="B187" s="127"/>
      <c r="C187" s="159" t="s">
        <v>344</v>
      </c>
      <c r="D187" s="159" t="s">
        <v>137</v>
      </c>
      <c r="E187" s="160" t="s">
        <v>344</v>
      </c>
      <c r="F187" s="161" t="s">
        <v>345</v>
      </c>
      <c r="G187" s="162" t="s">
        <v>331</v>
      </c>
      <c r="H187" s="163">
        <v>1</v>
      </c>
      <c r="I187" s="164"/>
      <c r="J187" s="165">
        <f t="shared" si="35"/>
        <v>0</v>
      </c>
      <c r="K187" s="166"/>
      <c r="L187" s="32"/>
      <c r="M187" s="167" t="s">
        <v>1</v>
      </c>
      <c r="N187" s="168" t="s">
        <v>44</v>
      </c>
      <c r="O187" s="57"/>
      <c r="P187" s="169">
        <f t="shared" si="36"/>
        <v>0</v>
      </c>
      <c r="Q187" s="169">
        <v>0</v>
      </c>
      <c r="R187" s="169">
        <f t="shared" si="37"/>
        <v>0</v>
      </c>
      <c r="S187" s="169">
        <v>0</v>
      </c>
      <c r="T187" s="170">
        <f t="shared" si="38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1" t="s">
        <v>320</v>
      </c>
      <c r="AT187" s="171" t="s">
        <v>137</v>
      </c>
      <c r="AU187" s="171" t="s">
        <v>95</v>
      </c>
      <c r="AY187" s="14" t="s">
        <v>134</v>
      </c>
      <c r="BE187" s="92">
        <f t="shared" si="39"/>
        <v>0</v>
      </c>
      <c r="BF187" s="92">
        <f t="shared" si="40"/>
        <v>0</v>
      </c>
      <c r="BG187" s="92">
        <f t="shared" si="41"/>
        <v>0</v>
      </c>
      <c r="BH187" s="92">
        <f t="shared" si="42"/>
        <v>0</v>
      </c>
      <c r="BI187" s="92">
        <f t="shared" si="43"/>
        <v>0</v>
      </c>
      <c r="BJ187" s="14" t="s">
        <v>84</v>
      </c>
      <c r="BK187" s="92">
        <f t="shared" si="44"/>
        <v>0</v>
      </c>
      <c r="BL187" s="14" t="s">
        <v>320</v>
      </c>
      <c r="BM187" s="171" t="s">
        <v>346</v>
      </c>
    </row>
    <row r="188" spans="1:65" s="2" customFormat="1" ht="16.5" customHeight="1">
      <c r="A188" s="31"/>
      <c r="B188" s="127"/>
      <c r="C188" s="159" t="s">
        <v>347</v>
      </c>
      <c r="D188" s="159" t="s">
        <v>137</v>
      </c>
      <c r="E188" s="160" t="s">
        <v>347</v>
      </c>
      <c r="F188" s="161" t="s">
        <v>348</v>
      </c>
      <c r="G188" s="162" t="s">
        <v>331</v>
      </c>
      <c r="H188" s="163">
        <v>1</v>
      </c>
      <c r="I188" s="164"/>
      <c r="J188" s="165">
        <f t="shared" si="35"/>
        <v>0</v>
      </c>
      <c r="K188" s="166"/>
      <c r="L188" s="32"/>
      <c r="M188" s="167" t="s">
        <v>1</v>
      </c>
      <c r="N188" s="168" t="s">
        <v>44</v>
      </c>
      <c r="O188" s="57"/>
      <c r="P188" s="169">
        <f t="shared" si="36"/>
        <v>0</v>
      </c>
      <c r="Q188" s="169">
        <v>0</v>
      </c>
      <c r="R188" s="169">
        <f t="shared" si="37"/>
        <v>0</v>
      </c>
      <c r="S188" s="169">
        <v>0</v>
      </c>
      <c r="T188" s="170">
        <f t="shared" si="38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1" t="s">
        <v>320</v>
      </c>
      <c r="AT188" s="171" t="s">
        <v>137</v>
      </c>
      <c r="AU188" s="171" t="s">
        <v>95</v>
      </c>
      <c r="AY188" s="14" t="s">
        <v>134</v>
      </c>
      <c r="BE188" s="92">
        <f t="shared" si="39"/>
        <v>0</v>
      </c>
      <c r="BF188" s="92">
        <f t="shared" si="40"/>
        <v>0</v>
      </c>
      <c r="BG188" s="92">
        <f t="shared" si="41"/>
        <v>0</v>
      </c>
      <c r="BH188" s="92">
        <f t="shared" si="42"/>
        <v>0</v>
      </c>
      <c r="BI188" s="92">
        <f t="shared" si="43"/>
        <v>0</v>
      </c>
      <c r="BJ188" s="14" t="s">
        <v>84</v>
      </c>
      <c r="BK188" s="92">
        <f t="shared" si="44"/>
        <v>0</v>
      </c>
      <c r="BL188" s="14" t="s">
        <v>320</v>
      </c>
      <c r="BM188" s="171" t="s">
        <v>349</v>
      </c>
    </row>
    <row r="189" spans="1:65" s="2" customFormat="1" ht="24.2" customHeight="1">
      <c r="A189" s="31"/>
      <c r="B189" s="127"/>
      <c r="C189" s="159" t="s">
        <v>350</v>
      </c>
      <c r="D189" s="159" t="s">
        <v>137</v>
      </c>
      <c r="E189" s="160" t="s">
        <v>350</v>
      </c>
      <c r="F189" s="161" t="s">
        <v>351</v>
      </c>
      <c r="G189" s="162" t="s">
        <v>315</v>
      </c>
      <c r="H189" s="163">
        <v>1</v>
      </c>
      <c r="I189" s="164"/>
      <c r="J189" s="165">
        <f t="shared" si="35"/>
        <v>0</v>
      </c>
      <c r="K189" s="166"/>
      <c r="L189" s="32"/>
      <c r="M189" s="167" t="s">
        <v>1</v>
      </c>
      <c r="N189" s="168" t="s">
        <v>44</v>
      </c>
      <c r="O189" s="57"/>
      <c r="P189" s="169">
        <f t="shared" si="36"/>
        <v>0</v>
      </c>
      <c r="Q189" s="169">
        <v>0</v>
      </c>
      <c r="R189" s="169">
        <f t="shared" si="37"/>
        <v>0</v>
      </c>
      <c r="S189" s="169">
        <v>0</v>
      </c>
      <c r="T189" s="170">
        <f t="shared" si="38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71" t="s">
        <v>320</v>
      </c>
      <c r="AT189" s="171" t="s">
        <v>137</v>
      </c>
      <c r="AU189" s="171" t="s">
        <v>95</v>
      </c>
      <c r="AY189" s="14" t="s">
        <v>134</v>
      </c>
      <c r="BE189" s="92">
        <f t="shared" si="39"/>
        <v>0</v>
      </c>
      <c r="BF189" s="92">
        <f t="shared" si="40"/>
        <v>0</v>
      </c>
      <c r="BG189" s="92">
        <f t="shared" si="41"/>
        <v>0</v>
      </c>
      <c r="BH189" s="92">
        <f t="shared" si="42"/>
        <v>0</v>
      </c>
      <c r="BI189" s="92">
        <f t="shared" si="43"/>
        <v>0</v>
      </c>
      <c r="BJ189" s="14" t="s">
        <v>84</v>
      </c>
      <c r="BK189" s="92">
        <f t="shared" si="44"/>
        <v>0</v>
      </c>
      <c r="BL189" s="14" t="s">
        <v>320</v>
      </c>
      <c r="BM189" s="171" t="s">
        <v>352</v>
      </c>
    </row>
    <row r="190" spans="1:65" s="12" customFormat="1" ht="22.9" customHeight="1">
      <c r="B190" s="146"/>
      <c r="D190" s="147" t="s">
        <v>78</v>
      </c>
      <c r="E190" s="157" t="s">
        <v>353</v>
      </c>
      <c r="F190" s="157" t="s">
        <v>354</v>
      </c>
      <c r="I190" s="149"/>
      <c r="J190" s="158">
        <f>BK190</f>
        <v>0</v>
      </c>
      <c r="L190" s="146"/>
      <c r="M190" s="151"/>
      <c r="N190" s="152"/>
      <c r="O190" s="152"/>
      <c r="P190" s="153">
        <f>SUM(P191:P193)</f>
        <v>0</v>
      </c>
      <c r="Q190" s="152"/>
      <c r="R190" s="153">
        <f>SUM(R191:R193)</f>
        <v>0</v>
      </c>
      <c r="S190" s="152"/>
      <c r="T190" s="154">
        <f>SUM(T191:T193)</f>
        <v>0</v>
      </c>
      <c r="AR190" s="147" t="s">
        <v>84</v>
      </c>
      <c r="AT190" s="155" t="s">
        <v>78</v>
      </c>
      <c r="AU190" s="155" t="s">
        <v>84</v>
      </c>
      <c r="AY190" s="147" t="s">
        <v>134</v>
      </c>
      <c r="BK190" s="156">
        <f>SUM(BK191:BK193)</f>
        <v>0</v>
      </c>
    </row>
    <row r="191" spans="1:65" s="2" customFormat="1" ht="24.2" customHeight="1">
      <c r="A191" s="31"/>
      <c r="B191" s="127"/>
      <c r="C191" s="159" t="s">
        <v>355</v>
      </c>
      <c r="D191" s="159" t="s">
        <v>137</v>
      </c>
      <c r="E191" s="160" t="s">
        <v>356</v>
      </c>
      <c r="F191" s="161" t="s">
        <v>357</v>
      </c>
      <c r="G191" s="162" t="s">
        <v>205</v>
      </c>
      <c r="H191" s="163">
        <v>17.5</v>
      </c>
      <c r="I191" s="164"/>
      <c r="J191" s="165">
        <f>ROUND(I191*H191,2)</f>
        <v>0</v>
      </c>
      <c r="K191" s="166"/>
      <c r="L191" s="32"/>
      <c r="M191" s="167" t="s">
        <v>1</v>
      </c>
      <c r="N191" s="168" t="s">
        <v>44</v>
      </c>
      <c r="O191" s="57"/>
      <c r="P191" s="169">
        <f>O191*H191</f>
        <v>0</v>
      </c>
      <c r="Q191" s="169">
        <v>0</v>
      </c>
      <c r="R191" s="169">
        <f>Q191*H191</f>
        <v>0</v>
      </c>
      <c r="S191" s="169">
        <v>0</v>
      </c>
      <c r="T191" s="17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1" t="s">
        <v>141</v>
      </c>
      <c r="AT191" s="171" t="s">
        <v>137</v>
      </c>
      <c r="AU191" s="171" t="s">
        <v>95</v>
      </c>
      <c r="AY191" s="14" t="s">
        <v>134</v>
      </c>
      <c r="BE191" s="92">
        <f>IF(N191="základní",J191,0)</f>
        <v>0</v>
      </c>
      <c r="BF191" s="92">
        <f>IF(N191="snížená",J191,0)</f>
        <v>0</v>
      </c>
      <c r="BG191" s="92">
        <f>IF(N191="zákl. přenesená",J191,0)</f>
        <v>0</v>
      </c>
      <c r="BH191" s="92">
        <f>IF(N191="sníž. přenesená",J191,0)</f>
        <v>0</v>
      </c>
      <c r="BI191" s="92">
        <f>IF(N191="nulová",J191,0)</f>
        <v>0</v>
      </c>
      <c r="BJ191" s="14" t="s">
        <v>84</v>
      </c>
      <c r="BK191" s="92">
        <f>ROUND(I191*H191,2)</f>
        <v>0</v>
      </c>
      <c r="BL191" s="14" t="s">
        <v>141</v>
      </c>
      <c r="BM191" s="171" t="s">
        <v>358</v>
      </c>
    </row>
    <row r="192" spans="1:65" s="2" customFormat="1" ht="24.2" customHeight="1">
      <c r="A192" s="31"/>
      <c r="B192" s="127"/>
      <c r="C192" s="159" t="s">
        <v>359</v>
      </c>
      <c r="D192" s="159" t="s">
        <v>137</v>
      </c>
      <c r="E192" s="160" t="s">
        <v>360</v>
      </c>
      <c r="F192" s="161" t="s">
        <v>361</v>
      </c>
      <c r="G192" s="162" t="s">
        <v>205</v>
      </c>
      <c r="H192" s="163">
        <v>30</v>
      </c>
      <c r="I192" s="164"/>
      <c r="J192" s="165">
        <f>ROUND(I192*H192,2)</f>
        <v>0</v>
      </c>
      <c r="K192" s="166"/>
      <c r="L192" s="32"/>
      <c r="M192" s="167" t="s">
        <v>1</v>
      </c>
      <c r="N192" s="168" t="s">
        <v>44</v>
      </c>
      <c r="O192" s="57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71" t="s">
        <v>141</v>
      </c>
      <c r="AT192" s="171" t="s">
        <v>137</v>
      </c>
      <c r="AU192" s="171" t="s">
        <v>95</v>
      </c>
      <c r="AY192" s="14" t="s">
        <v>134</v>
      </c>
      <c r="BE192" s="92">
        <f>IF(N192="základní",J192,0)</f>
        <v>0</v>
      </c>
      <c r="BF192" s="92">
        <f>IF(N192="snížená",J192,0)</f>
        <v>0</v>
      </c>
      <c r="BG192" s="92">
        <f>IF(N192="zákl. přenesená",J192,0)</f>
        <v>0</v>
      </c>
      <c r="BH192" s="92">
        <f>IF(N192="sníž. přenesená",J192,0)</f>
        <v>0</v>
      </c>
      <c r="BI192" s="92">
        <f>IF(N192="nulová",J192,0)</f>
        <v>0</v>
      </c>
      <c r="BJ192" s="14" t="s">
        <v>84</v>
      </c>
      <c r="BK192" s="92">
        <f>ROUND(I192*H192,2)</f>
        <v>0</v>
      </c>
      <c r="BL192" s="14" t="s">
        <v>141</v>
      </c>
      <c r="BM192" s="171" t="s">
        <v>362</v>
      </c>
    </row>
    <row r="193" spans="1:65" s="2" customFormat="1" ht="16.5" customHeight="1">
      <c r="A193" s="31"/>
      <c r="B193" s="127"/>
      <c r="C193" s="159" t="s">
        <v>363</v>
      </c>
      <c r="D193" s="159" t="s">
        <v>137</v>
      </c>
      <c r="E193" s="160" t="s">
        <v>364</v>
      </c>
      <c r="F193" s="161" t="s">
        <v>364</v>
      </c>
      <c r="G193" s="162" t="s">
        <v>315</v>
      </c>
      <c r="H193" s="163">
        <v>1</v>
      </c>
      <c r="I193" s="164"/>
      <c r="J193" s="165">
        <f>ROUND(I193*H193,2)</f>
        <v>0</v>
      </c>
      <c r="K193" s="166"/>
      <c r="L193" s="32"/>
      <c r="M193" s="183" t="s">
        <v>1</v>
      </c>
      <c r="N193" s="184" t="s">
        <v>44</v>
      </c>
      <c r="O193" s="185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1" t="s">
        <v>141</v>
      </c>
      <c r="AT193" s="171" t="s">
        <v>137</v>
      </c>
      <c r="AU193" s="171" t="s">
        <v>95</v>
      </c>
      <c r="AY193" s="14" t="s">
        <v>134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4" t="s">
        <v>84</v>
      </c>
      <c r="BK193" s="92">
        <f>ROUND(I193*H193,2)</f>
        <v>0</v>
      </c>
      <c r="BL193" s="14" t="s">
        <v>141</v>
      </c>
      <c r="BM193" s="171" t="s">
        <v>365</v>
      </c>
    </row>
    <row r="194" spans="1:65" s="2" customFormat="1" ht="6.95" customHeight="1">
      <c r="A194" s="31"/>
      <c r="B194" s="46"/>
      <c r="C194" s="47"/>
      <c r="D194" s="47"/>
      <c r="E194" s="47"/>
      <c r="F194" s="47"/>
      <c r="G194" s="47"/>
      <c r="H194" s="47"/>
      <c r="I194" s="47"/>
      <c r="J194" s="47"/>
      <c r="K194" s="47"/>
      <c r="L194" s="32"/>
      <c r="M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</sheetData>
  <autoFilter ref="C128:K193"/>
  <mergeCells count="11">
    <mergeCell ref="L2:V2"/>
    <mergeCell ref="D106:F106"/>
    <mergeCell ref="D107:F107"/>
    <mergeCell ref="D108:F108"/>
    <mergeCell ref="D109:F109"/>
    <mergeCell ref="E121:H121"/>
    <mergeCell ref="E7:H7"/>
    <mergeCell ref="E16:H16"/>
    <mergeCell ref="E25:H25"/>
    <mergeCell ref="E85:H85"/>
    <mergeCell ref="D105:F10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BENESOV - ul. Hodějovskéh...</vt:lpstr>
      <vt:lpstr>'BENESOV - ul. Hodějovskéh...'!Názvy_tisku</vt:lpstr>
      <vt:lpstr>'Rekapitulace stavby'!Názvy_tisku</vt:lpstr>
      <vt:lpstr>'BENESOV - ul. Hodějovskéh...'!Oblast_tisku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Mastíková-dv</dc:creator>
  <cp:lastModifiedBy>Pavlína Tůmová</cp:lastModifiedBy>
  <dcterms:created xsi:type="dcterms:W3CDTF">2023-03-01T08:22:06Z</dcterms:created>
  <dcterms:modified xsi:type="dcterms:W3CDTF">2023-03-10T12:26:44Z</dcterms:modified>
</cp:coreProperties>
</file>