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Veřejné zakázky 2023\VZ Stavební práce\Podlimit ZPŘ  - Nadlimit\Oprava komunikací Červené Vršky\"/>
    </mc:Choice>
  </mc:AlternateContent>
  <bookViews>
    <workbookView xWindow="0" yWindow="0" windowWidth="23040" windowHeight="9192" firstSheet="1" activeTab="1"/>
  </bookViews>
  <sheets>
    <sheet name="Rekapitulace stavby" sheetId="1" state="veryHidden" r:id="rId1"/>
    <sheet name="N18702 - Benešov, ul. K T..." sheetId="2" r:id="rId2"/>
  </sheets>
  <definedNames>
    <definedName name="_xlnm._FilterDatabase" localSheetId="1" hidden="1">'N18702 - Benešov, ul. K T...'!$C$119:$K$205</definedName>
    <definedName name="_xlnm.Print_Titles" localSheetId="1">'N18702 - Benešov, ul. K T...'!$119:$119</definedName>
    <definedName name="_xlnm.Print_Titles" localSheetId="0">'Rekapitulace stavby'!$92:$92</definedName>
    <definedName name="_xlnm.Print_Area" localSheetId="1">'N18702 - Benešov, ul. K T...'!$C$4:$J$76,'N18702 - Benešov, ul. K T...'!$C$109:$J$205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T200" i="2"/>
  <c r="R201" i="2"/>
  <c r="R200" i="2"/>
  <c r="P201" i="2"/>
  <c r="P200" i="2"/>
  <c r="BI198" i="2"/>
  <c r="BH198" i="2"/>
  <c r="BG198" i="2"/>
  <c r="BF198" i="2"/>
  <c r="T198" i="2"/>
  <c r="R198" i="2"/>
  <c r="P198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1" i="2"/>
  <c r="BH171" i="2"/>
  <c r="BG171" i="2"/>
  <c r="BF171" i="2"/>
  <c r="T171" i="2"/>
  <c r="R171" i="2"/>
  <c r="P171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3" i="2"/>
  <c r="BH123" i="2"/>
  <c r="BG123" i="2"/>
  <c r="BF123" i="2"/>
  <c r="T123" i="2"/>
  <c r="R123" i="2"/>
  <c r="P123" i="2"/>
  <c r="F114" i="2"/>
  <c r="E112" i="2"/>
  <c r="F87" i="2"/>
  <c r="E85" i="2"/>
  <c r="J22" i="2"/>
  <c r="E22" i="2"/>
  <c r="J90" i="2" s="1"/>
  <c r="J21" i="2"/>
  <c r="J19" i="2"/>
  <c r="E19" i="2"/>
  <c r="J89" i="2" s="1"/>
  <c r="J18" i="2"/>
  <c r="J16" i="2"/>
  <c r="E16" i="2"/>
  <c r="F117" i="2" s="1"/>
  <c r="J15" i="2"/>
  <c r="J13" i="2"/>
  <c r="E13" i="2"/>
  <c r="F116" i="2" s="1"/>
  <c r="J12" i="2"/>
  <c r="J10" i="2"/>
  <c r="J87" i="2"/>
  <c r="L90" i="1"/>
  <c r="AM90" i="1"/>
  <c r="AM89" i="1"/>
  <c r="L89" i="1"/>
  <c r="AM87" i="1"/>
  <c r="L87" i="1"/>
  <c r="L85" i="1"/>
  <c r="L84" i="1"/>
  <c r="J128" i="2"/>
  <c r="BK176" i="2"/>
  <c r="J176" i="2"/>
  <c r="BK187" i="2"/>
  <c r="J205" i="2"/>
  <c r="J155" i="2"/>
  <c r="BK203" i="2"/>
  <c r="BK159" i="2"/>
  <c r="J134" i="2"/>
  <c r="J159" i="2"/>
  <c r="J171" i="2"/>
  <c r="J138" i="2"/>
  <c r="J148" i="2"/>
  <c r="J182" i="2"/>
  <c r="BK148" i="2"/>
  <c r="J136" i="2"/>
  <c r="BK142" i="2"/>
  <c r="J164" i="2"/>
  <c r="J141" i="2"/>
  <c r="J188" i="2"/>
  <c r="J150" i="2"/>
  <c r="BK141" i="2"/>
  <c r="J183" i="2"/>
  <c r="BK194" i="2"/>
  <c r="J142" i="2"/>
  <c r="BK171" i="2"/>
  <c r="BK205" i="2"/>
  <c r="J153" i="2"/>
  <c r="BK164" i="2"/>
  <c r="J192" i="2"/>
  <c r="BK182" i="2"/>
  <c r="AS94" i="1"/>
  <c r="BK166" i="2"/>
  <c r="BK183" i="2"/>
  <c r="J147" i="2"/>
  <c r="BK138" i="2"/>
  <c r="BK204" i="2"/>
  <c r="BK150" i="2"/>
  <c r="J187" i="2"/>
  <c r="J203" i="2"/>
  <c r="J201" i="2"/>
  <c r="J204" i="2"/>
  <c r="BK128" i="2"/>
  <c r="BK179" i="2"/>
  <c r="J179" i="2"/>
  <c r="BK154" i="2"/>
  <c r="J181" i="2"/>
  <c r="BK134" i="2"/>
  <c r="BK123" i="2"/>
  <c r="BK161" i="2"/>
  <c r="BK181" i="2"/>
  <c r="BK188" i="2"/>
  <c r="BK130" i="2"/>
  <c r="J157" i="2"/>
  <c r="BK155" i="2"/>
  <c r="BK153" i="2"/>
  <c r="J123" i="2"/>
  <c r="J154" i="2"/>
  <c r="BK147" i="2"/>
  <c r="J198" i="2"/>
  <c r="BK198" i="2"/>
  <c r="BK157" i="2"/>
  <c r="J194" i="2"/>
  <c r="J161" i="2"/>
  <c r="BK136" i="2"/>
  <c r="J184" i="2"/>
  <c r="J139" i="2"/>
  <c r="J152" i="2"/>
  <c r="BK201" i="2"/>
  <c r="BK152" i="2"/>
  <c r="BK184" i="2"/>
  <c r="BK139" i="2"/>
  <c r="J166" i="2"/>
  <c r="J151" i="2"/>
  <c r="BK151" i="2"/>
  <c r="BK192" i="2"/>
  <c r="J130" i="2"/>
  <c r="P146" i="2" l="1"/>
  <c r="BK122" i="2"/>
  <c r="R156" i="2"/>
  <c r="P122" i="2"/>
  <c r="T146" i="2"/>
  <c r="T156" i="2"/>
  <c r="P186" i="2"/>
  <c r="R146" i="2"/>
  <c r="BK202" i="2"/>
  <c r="J202" i="2"/>
  <c r="J102" i="2"/>
  <c r="R163" i="2"/>
  <c r="T186" i="2"/>
  <c r="T122" i="2"/>
  <c r="P156" i="2"/>
  <c r="P163" i="2"/>
  <c r="R186" i="2"/>
  <c r="R202" i="2"/>
  <c r="R122" i="2"/>
  <c r="R121" i="2"/>
  <c r="R120" i="2" s="1"/>
  <c r="BK156" i="2"/>
  <c r="J156" i="2"/>
  <c r="J98" i="2"/>
  <c r="T163" i="2"/>
  <c r="P202" i="2"/>
  <c r="BK146" i="2"/>
  <c r="J146" i="2"/>
  <c r="J97" i="2" s="1"/>
  <c r="BK163" i="2"/>
  <c r="J163" i="2" s="1"/>
  <c r="J99" i="2" s="1"/>
  <c r="BK186" i="2"/>
  <c r="J186" i="2"/>
  <c r="J100" i="2" s="1"/>
  <c r="T202" i="2"/>
  <c r="BK200" i="2"/>
  <c r="J200" i="2"/>
  <c r="J101" i="2" s="1"/>
  <c r="F90" i="2"/>
  <c r="J114" i="2"/>
  <c r="BE147" i="2"/>
  <c r="F89" i="2"/>
  <c r="BE148" i="2"/>
  <c r="BE157" i="2"/>
  <c r="BE182" i="2"/>
  <c r="BE139" i="2"/>
  <c r="BE141" i="2"/>
  <c r="BE142" i="2"/>
  <c r="BE153" i="2"/>
  <c r="BE154" i="2"/>
  <c r="BE166" i="2"/>
  <c r="BE188" i="2"/>
  <c r="BE192" i="2"/>
  <c r="J117" i="2"/>
  <c r="BE123" i="2"/>
  <c r="BE128" i="2"/>
  <c r="BE136" i="2"/>
  <c r="BE138" i="2"/>
  <c r="BE152" i="2"/>
  <c r="BE204" i="2"/>
  <c r="BE150" i="2"/>
  <c r="BE159" i="2"/>
  <c r="BE161" i="2"/>
  <c r="BE171" i="2"/>
  <c r="BE176" i="2"/>
  <c r="BE181" i="2"/>
  <c r="BE198" i="2"/>
  <c r="BE151" i="2"/>
  <c r="BE164" i="2"/>
  <c r="BE194" i="2"/>
  <c r="BE203" i="2"/>
  <c r="J116" i="2"/>
  <c r="BE134" i="2"/>
  <c r="BE184" i="2"/>
  <c r="BE187" i="2"/>
  <c r="BE130" i="2"/>
  <c r="BE155" i="2"/>
  <c r="BE179" i="2"/>
  <c r="BE183" i="2"/>
  <c r="BE201" i="2"/>
  <c r="BE205" i="2"/>
  <c r="J32" i="2"/>
  <c r="AW95" i="1"/>
  <c r="F32" i="2"/>
  <c r="BA95" i="1" s="1"/>
  <c r="BA94" i="1" s="1"/>
  <c r="W30" i="1" s="1"/>
  <c r="F34" i="2"/>
  <c r="BC95" i="1" s="1"/>
  <c r="BC94" i="1" s="1"/>
  <c r="W32" i="1" s="1"/>
  <c r="F33" i="2"/>
  <c r="BB95" i="1" s="1"/>
  <c r="BB94" i="1" s="1"/>
  <c r="AX94" i="1" s="1"/>
  <c r="F35" i="2"/>
  <c r="BD95" i="1" s="1"/>
  <c r="BD94" i="1" s="1"/>
  <c r="W33" i="1" s="1"/>
  <c r="T121" i="2" l="1"/>
  <c r="T120" i="2" s="1"/>
  <c r="P121" i="2"/>
  <c r="P120" i="2"/>
  <c r="AU95" i="1" s="1"/>
  <c r="AU94" i="1" s="1"/>
  <c r="BK121" i="2"/>
  <c r="J121" i="2"/>
  <c r="J95" i="2"/>
  <c r="J122" i="2"/>
  <c r="J96" i="2" s="1"/>
  <c r="AW94" i="1"/>
  <c r="AK30" i="1"/>
  <c r="W31" i="1"/>
  <c r="J31" i="2"/>
  <c r="AV95" i="1" s="1"/>
  <c r="AT95" i="1" s="1"/>
  <c r="F31" i="2"/>
  <c r="AZ95" i="1" s="1"/>
  <c r="AZ94" i="1" s="1"/>
  <c r="AV94" i="1" s="1"/>
  <c r="AK29" i="1" s="1"/>
  <c r="AY94" i="1"/>
  <c r="BK120" i="2" l="1"/>
  <c r="J120" i="2"/>
  <c r="J94" i="2"/>
  <c r="AT94" i="1"/>
  <c r="W29" i="1"/>
  <c r="J28" i="2" l="1"/>
  <c r="AG95" i="1"/>
  <c r="AG94" i="1"/>
  <c r="AK26" i="1" s="1"/>
  <c r="AK35" i="1" s="1"/>
  <c r="AN94" i="1" l="1"/>
  <c r="J37" i="2"/>
  <c r="AN95" i="1"/>
</calcChain>
</file>

<file path=xl/sharedStrings.xml><?xml version="1.0" encoding="utf-8"?>
<sst xmlns="http://schemas.openxmlformats.org/spreadsheetml/2006/main" count="1177" uniqueCount="314">
  <si>
    <t>Export Komplet</t>
  </si>
  <si>
    <t/>
  </si>
  <si>
    <t>2.0</t>
  </si>
  <si>
    <t>ZAMOK</t>
  </si>
  <si>
    <t>False</t>
  </si>
  <si>
    <t>{f8388ab2-9a50-4ab1-8961-2f8282c5eb90}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</si>
  <si>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</si>
  <si>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</si>
  <si>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</si>
  <si>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</si>
  <si>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</si>
  <si>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</si>
  <si>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</si>
  <si>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</si>
  <si>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N18702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</si>
  <si>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</si>
  <si>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</si>
  <si>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Benešov, ul. K Tužince, úsek  K. Světlé - Seifertova</t>
  </si>
  <si>
    <t>KSO:</t>
  </si>
  <si>
    <t>CC-CZ:</t>
  </si>
  <si>
    <t>Místo:</t>
  </si>
  <si>
    <t xml:space="preserve"> </t>
  </si>
  <si>
    <t>Datum:</t>
  </si>
  <si>
    <t>6. 3. 2023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</si>
  <si>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</si>
  <si>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</si>
  <si>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</si>
  <si>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</si>
  <si>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</si>
  <si>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</si>
  <si>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</si>
  <si>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</si>
  <si>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</si>
  <si>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</si>
  <si>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</si>
  <si>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</si>
  <si>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</si>
  <si>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</si>
  <si>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</si>
  <si>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</si>
  <si>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</si>
  <si>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</si>
  <si>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</si>
  <si>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</si>
  <si>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</si>
  <si>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</si>
  <si>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</si>
  <si>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</si>
  <si>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</si>
  <si>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</si>
  <si>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</si>
  <si>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</si>
  <si>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</si>
  <si>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</si>
  <si>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</si>
  <si>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</si>
  <si>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</si>
  <si>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</si>
  <si>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</si>
  <si>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</si>
  <si>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</si>
  <si>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</si>
  <si>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</si>
  <si>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</si>
  <si>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</si>
  <si>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</si>
  <si>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</si>
  <si>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</si>
  <si>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</si>
  <si>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</si>
  <si>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</si>
  <si>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</si>
  <si>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</si>
  <si>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</si>
  <si>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</si>
  <si>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</si>
  <si>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</si>
  <si>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</si>
  <si>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</si>
  <si>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</si>
  <si>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</si>
  <si>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</si>
  <si>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</si>
  <si>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</si>
  <si>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</si>
  <si>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</si>
  <si>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</si>
  <si>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</si>
  <si>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</si>
  <si>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</si>
  <si>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</si>
  <si>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</si>
  <si>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</si>
  <si>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</si>
  <si>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</si>
  <si>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</si>
  <si>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</si>
  <si>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</si>
  <si>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</si>
  <si>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</si>
  <si>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</si>
  <si>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</si>
  <si>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</si>
  <si>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</si>
  <si>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</si>
  <si>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</si>
  <si>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</si>
  <si>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</si>
  <si>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</si>
  <si>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</si>
  <si>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</si>
  <si>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</si>
  <si>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4</t>
  </si>
  <si>
    <t>K</t>
  </si>
  <si>
    <t>113107142</t>
  </si>
  <si>
    <t>Odstranění podkladu živičného tl 100 mm ručně</t>
  </si>
  <si>
    <t>m2</t>
  </si>
  <si>
    <t>-820380723</t>
  </si>
  <si>
    <t>VV</t>
  </si>
  <si>
    <t>"stan. ZU + KU - napojení v křižovatkách" (5,8+7,05)*0,5</t>
  </si>
  <si>
    <t>" napojení u obrub" (490*2)*0,2</t>
  </si>
  <si>
    <t>"výsprava za obrubou v chodníku"  112,2*0,5</t>
  </si>
  <si>
    <t>Součet</t>
  </si>
  <si>
    <t>6</t>
  </si>
  <si>
    <t>113107323</t>
  </si>
  <si>
    <t>Odstranění podkladu z kameniva drceného tl 300 mm strojně pl do 50 m2</t>
  </si>
  <si>
    <t>-867703870</t>
  </si>
  <si>
    <t>"Sanace - 15% z plochy AC"  3151*0,15</t>
  </si>
  <si>
    <t>7</t>
  </si>
  <si>
    <t>113154364</t>
  </si>
  <si>
    <t>Frézování živičného krytu tl 100 mm pruh š přes 1 do 2 m pl přes 1000 do 10000 m2 s překážkami v trase</t>
  </si>
  <si>
    <t>1492205338</t>
  </si>
  <si>
    <t>"celkem"  3151</t>
  </si>
  <si>
    <t>"odečet dobourání"  -(6,425+196)</t>
  </si>
  <si>
    <t>8</t>
  </si>
  <si>
    <t>113202111</t>
  </si>
  <si>
    <t>Vytrhání obrub krajníků obrubníků stojatých</t>
  </si>
  <si>
    <t>m</t>
  </si>
  <si>
    <t>1965211842</t>
  </si>
  <si>
    <t>"pomístná výsprava 15%"  748*0,15</t>
  </si>
  <si>
    <t>9</t>
  </si>
  <si>
    <t>129951121</t>
  </si>
  <si>
    <t>Bourání zdiva z betonu prostého neprokládaného v odkopávkách nebo prokopávkách strojně</t>
  </si>
  <si>
    <t>m3</t>
  </si>
  <si>
    <t>823298869</t>
  </si>
  <si>
    <t xml:space="preserve">"bourání beton lože obrub " 112,2*0,3*0,3  </t>
  </si>
  <si>
    <t>10</t>
  </si>
  <si>
    <t>162751157</t>
  </si>
  <si>
    <t>Vodorovné přemístění přes 9 000 do 10000 m výkopku/sypaniny z horniny třídy těžitelnosti III skupiny 6 a 7</t>
  </si>
  <si>
    <t>-934781915</t>
  </si>
  <si>
    <t>11</t>
  </si>
  <si>
    <t>162751159</t>
  </si>
  <si>
    <t>Příplatek k vodorovnému přemístění výkopku/sypaniny z horniny třídy těžitelnosti III skupiny 6 a 7 ZKD 1000 m přes 10000 m</t>
  </si>
  <si>
    <t>-1937929929</t>
  </si>
  <si>
    <t>"Celkem 18km"  (18-10)*10,098</t>
  </si>
  <si>
    <t>12</t>
  </si>
  <si>
    <t>171251201</t>
  </si>
  <si>
    <t>Uložení sypaniny na skládky nebo meziskládky</t>
  </si>
  <si>
    <t>2066312364</t>
  </si>
  <si>
    <t>13</t>
  </si>
  <si>
    <t>181152302</t>
  </si>
  <si>
    <t>Úprava pláně pro silnice a dálnice v zářezech se zhutněním</t>
  </si>
  <si>
    <t>920097023</t>
  </si>
  <si>
    <t>"lokání výsprava" 472,65</t>
  </si>
  <si>
    <t>"chodník"  112,2*0,5</t>
  </si>
  <si>
    <t>5</t>
  </si>
  <si>
    <t>Komunikace pozemní</t>
  </si>
  <si>
    <t>566901132</t>
  </si>
  <si>
    <t>Vyspravení podkladu po překopech ing sítí plochy do 15 m2 štěrkodrtí tl. 150 mm</t>
  </si>
  <si>
    <t>-101728970</t>
  </si>
  <si>
    <t>52</t>
  </si>
  <si>
    <t>566901171</t>
  </si>
  <si>
    <t>Vyspravení podkladu po překopech inženýrských sítí plochy do 15 m2 směsí stmelenou cementem SC 20/25 tl 100 mm</t>
  </si>
  <si>
    <t>-1066928191</t>
  </si>
  <si>
    <t>"výsprava chodníku za obrubou v š. 0,5m"  112,2*0,5</t>
  </si>
  <si>
    <t>17</t>
  </si>
  <si>
    <t>566901172</t>
  </si>
  <si>
    <t>Vyspravení podkladu po překopech ing sítí plochy do 15 m2 směsí stmelenou cementem SC 20/25 tl 150mm</t>
  </si>
  <si>
    <t>875706034</t>
  </si>
  <si>
    <t>19</t>
  </si>
  <si>
    <t>572340112</t>
  </si>
  <si>
    <t>Vyspravení krytu komunikací po překopech plochy do 15 m2 asfaltovým betonem ACO (AB) tl 70 mm</t>
  </si>
  <si>
    <t>663694102</t>
  </si>
  <si>
    <t>20</t>
  </si>
  <si>
    <t>573191111</t>
  </si>
  <si>
    <t>Postřik infiltrační kationaktivní emulzí v množství 1 kg/m2</t>
  </si>
  <si>
    <t>1653179581</t>
  </si>
  <si>
    <t>573231109</t>
  </si>
  <si>
    <t>Postřik živičný spojovací ze silniční emulze v množství 0,60 kg/m2</t>
  </si>
  <si>
    <t>-1402430087</t>
  </si>
  <si>
    <t>22</t>
  </si>
  <si>
    <t>577134121</t>
  </si>
  <si>
    <t>Asfaltový beton vrstva obrusná ACO 11 (ABS) tř. I tl 40 mm š přes 3 m z nemodifikovaného asfaltu</t>
  </si>
  <si>
    <t>1226453317</t>
  </si>
  <si>
    <t>23</t>
  </si>
  <si>
    <t>577155122</t>
  </si>
  <si>
    <t>Asfaltový beton vrstva ložní ACL 16 (ABH) tl 60 mm š přes 3 m z nemodifikovaného asfaltu</t>
  </si>
  <si>
    <t>-887010143</t>
  </si>
  <si>
    <t>Trubní vedení</t>
  </si>
  <si>
    <t>29</t>
  </si>
  <si>
    <t>899231111</t>
  </si>
  <si>
    <t>Výšková úprava uličního vstupu nebo vpusti do 200 mm zvýšením mříže</t>
  </si>
  <si>
    <t>kus</t>
  </si>
  <si>
    <t>-1120986722</t>
  </si>
  <si>
    <t>16</t>
  </si>
  <si>
    <t>30</t>
  </si>
  <si>
    <t>899331111</t>
  </si>
  <si>
    <t>Výšková úprava uličního vstupu nebo vpusti do 200 mm zvýšením poklopu</t>
  </si>
  <si>
    <t>-897693315</t>
  </si>
  <si>
    <t>31</t>
  </si>
  <si>
    <t>899431111</t>
  </si>
  <si>
    <t>Výšková úprava uličního vstupu nebo vpusti do 200 mm zvýšením krycího hrnce, šoupěte nebo hydrantu</t>
  </si>
  <si>
    <t>528258603</t>
  </si>
  <si>
    <t>"množství odhad : "   28+21</t>
  </si>
  <si>
    <t>Ostatní konstrukce a práce, bourání</t>
  </si>
  <si>
    <t>32</t>
  </si>
  <si>
    <t>916131213</t>
  </si>
  <si>
    <t>Osazení silničního obrubníku betonového stojatého s boční opěrou do lože z betonu prostého</t>
  </si>
  <si>
    <t>2077419662</t>
  </si>
  <si>
    <t>"lokální  výměna obrub 15%" 748*0,15</t>
  </si>
  <si>
    <t>33</t>
  </si>
  <si>
    <t>M</t>
  </si>
  <si>
    <t>59217031</t>
  </si>
  <si>
    <t>obrubník betonový silniční 1000x150x250mm</t>
  </si>
  <si>
    <t>-2077964144</t>
  </si>
  <si>
    <t>"celkem"  112,2</t>
  </si>
  <si>
    <t>"odečet přechodových a přejezdových" -4-22</t>
  </si>
  <si>
    <t>86,2*1,035 'Přepočtené koeficientem množství</t>
  </si>
  <si>
    <t>34</t>
  </si>
  <si>
    <t>59217029</t>
  </si>
  <si>
    <t>obrubník betonový silniční nájezdový 1000x150x150mm</t>
  </si>
  <si>
    <t>-1369582440</t>
  </si>
  <si>
    <t>"množství odhad" 10</t>
  </si>
  <si>
    <t>"sousvislá výměna" 6+6</t>
  </si>
  <si>
    <t>22*1,035 'Přepočtené koeficientem množství</t>
  </si>
  <si>
    <t>35</t>
  </si>
  <si>
    <t>59217030</t>
  </si>
  <si>
    <t>obrubník betonový silniční přechodový 1000x150x150-250mm</t>
  </si>
  <si>
    <t>-394434374</t>
  </si>
  <si>
    <t>"množství odhad" 4</t>
  </si>
  <si>
    <t>4*1,03 'Přepočtené koeficientem množství</t>
  </si>
  <si>
    <t>38</t>
  </si>
  <si>
    <t>916991121</t>
  </si>
  <si>
    <t>Lože pod obrubníky, krajníky nebo obruby z dlažebních kostek z betonu prostého</t>
  </si>
  <si>
    <t>-1552930429</t>
  </si>
  <si>
    <t>"zesílené lože obrub"  112,2*0,25*0,2</t>
  </si>
  <si>
    <t>39</t>
  </si>
  <si>
    <t>919112212</t>
  </si>
  <si>
    <t>Řezání spár pro vytvoření komůrky š 10 mm hl 20 mm pro těsnící zálivku v živičném krytu</t>
  </si>
  <si>
    <t>555108130</t>
  </si>
  <si>
    <t>40</t>
  </si>
  <si>
    <t>919122111</t>
  </si>
  <si>
    <t>Těsnění spár zálivkou za tepla pro komůrky š 10 mm hl 20 mm s těsnicím profilem</t>
  </si>
  <si>
    <t>-788786666</t>
  </si>
  <si>
    <t>41</t>
  </si>
  <si>
    <t>919735111</t>
  </si>
  <si>
    <t>Řezání stávajícího živičného krytu hl do 50 mm</t>
  </si>
  <si>
    <t>-493747419</t>
  </si>
  <si>
    <t>42</t>
  </si>
  <si>
    <t>919794441</t>
  </si>
  <si>
    <t>Úprava ploch kolem hydrantů, šoupat, poklopů a mříží nebo sloupů v živičných krytech pl do 2 m2</t>
  </si>
  <si>
    <t>-806387998</t>
  </si>
  <si>
    <t>16+15+49</t>
  </si>
  <si>
    <t>997</t>
  </si>
  <si>
    <t>Přesun sutě</t>
  </si>
  <si>
    <t>43</t>
  </si>
  <si>
    <t>997221551</t>
  </si>
  <si>
    <t>Vodorovná doprava suti ze sypkých materiálů do 1 km</t>
  </si>
  <si>
    <t>t</t>
  </si>
  <si>
    <t>-1425002156</t>
  </si>
  <si>
    <t>44</t>
  </si>
  <si>
    <t>997221559</t>
  </si>
  <si>
    <t>Příplatek ZKD 1 km u vodorovné dopravy suti ze sypkých materiálů</t>
  </si>
  <si>
    <t>-1297683894</t>
  </si>
  <si>
    <t>"AC vyfrézovaná - 15km" 678,172*14</t>
  </si>
  <si>
    <t>"Ostatní sut na skládku do 18km" (966,015-678,172)*17</t>
  </si>
  <si>
    <t>45</t>
  </si>
  <si>
    <t>99722164R</t>
  </si>
  <si>
    <t>Uložení na skládce (bez skládkovného) odpadu asfaltového bez dehtu kód odpadu 17 03 02 uložení na skládce obce</t>
  </si>
  <si>
    <t>1947864161</t>
  </si>
  <si>
    <t>"vyfrézovaná AC " 678,172</t>
  </si>
  <si>
    <t>46</t>
  </si>
  <si>
    <t>997221873</t>
  </si>
  <si>
    <t>Poplatek za uložení stavebního odpadu na recyklační skládce (skládkovné) zeminy a kamení zatříděného do Katalogu odpadů pod kódem 17 05 04</t>
  </si>
  <si>
    <t>606842495</t>
  </si>
  <si>
    <t>"sut - podklad komunikace " 207,966</t>
  </si>
  <si>
    <t>"vybourané obrubníky  vč. lože"  23,001+10,098*2,5</t>
  </si>
  <si>
    <t>47</t>
  </si>
  <si>
    <t>997221875</t>
  </si>
  <si>
    <t>Poplatek za uložení stavebního odpadu na recyklační skládce (skládkovné) asfaltového bez obsahu dehtu zatříděného do Katalogu odpadů pod kódem 17 03 02</t>
  </si>
  <si>
    <t>-1427934025</t>
  </si>
  <si>
    <t>"vybourané kry"  56,876</t>
  </si>
  <si>
    <t>998</t>
  </si>
  <si>
    <t>Přesun hmot</t>
  </si>
  <si>
    <t>48</t>
  </si>
  <si>
    <t>998225111</t>
  </si>
  <si>
    <t>Přesun hmot pro pozemní komunikace s krytem z kamene, monolitickým betonovým nebo živičným</t>
  </si>
  <si>
    <t>-1284297072</t>
  </si>
  <si>
    <t>VRN</t>
  </si>
  <si>
    <t>Vedlejší rozpočtové náklady</t>
  </si>
  <si>
    <t>49</t>
  </si>
  <si>
    <t>030001000</t>
  </si>
  <si>
    <t>Zařízení staveniště</t>
  </si>
  <si>
    <t>kpl</t>
  </si>
  <si>
    <t>1024</t>
  </si>
  <si>
    <t>2020876207</t>
  </si>
  <si>
    <t>50</t>
  </si>
  <si>
    <t>043002000</t>
  </si>
  <si>
    <t>Zkoušky a ostatní měření - kontrola vedení inženýrských sítí</t>
  </si>
  <si>
    <t>-1534217005</t>
  </si>
  <si>
    <t>51</t>
  </si>
  <si>
    <t>070001000</t>
  </si>
  <si>
    <t>DIO - dopravně inženýrské opatření</t>
  </si>
  <si>
    <t>1434458284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</si>
</sst>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274"/>
      <c r="AS2" s="274"/>
      <c r="AT2" s="274"/>
      <c r="AU2" s="274"/>
      <c r="AV2" s="274"/>
      <c r="AW2" s="274"/>
      <c r="AX2" s="274"/>
      <c r="AY2" s="274"/>
      <c r="AZ2" s="274"/>
      <c r="BA2" s="274"/>
      <c r="BB2" s="274"/>
      <c r="BC2" s="274"/>
      <c r="BD2" s="274"/>
      <c r="BE2" s="274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37" t="s">
        <v>14</v>
      </c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1"/>
      <c r="AQ5" s="21"/>
      <c r="AR5" s="19"/>
      <c r="BE5" s="234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39" t="s">
        <v>17</v>
      </c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K6" s="238"/>
      <c r="AL6" s="238"/>
      <c r="AM6" s="238"/>
      <c r="AN6" s="238"/>
      <c r="AO6" s="238"/>
      <c r="AP6" s="21"/>
      <c r="AQ6" s="21"/>
      <c r="AR6" s="19"/>
      <c r="BE6" s="235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35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35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35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35"/>
      <c r="BS10" s="16" t="s">
        <v>6</v>
      </c>
    </row>
    <row r="11" spans="1:74" s="1" customFormat="1" ht="18.45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235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35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28</v>
      </c>
      <c r="AO13" s="21"/>
      <c r="AP13" s="21"/>
      <c r="AQ13" s="21"/>
      <c r="AR13" s="19"/>
      <c r="BE13" s="235"/>
      <c r="BS13" s="16" t="s">
        <v>6</v>
      </c>
    </row>
    <row r="14" spans="1:74" ht="13.2">
      <c r="B14" s="20"/>
      <c r="C14" s="21"/>
      <c r="D14" s="21"/>
      <c r="E14" s="240" t="s">
        <v>28</v>
      </c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235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35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35"/>
      <c r="BS16" s="16" t="s">
        <v>4</v>
      </c>
    </row>
    <row r="17" spans="1:71" s="1" customFormat="1" ht="18.45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35"/>
      <c r="BS17" s="16" t="s">
        <v>30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35"/>
      <c r="BS18" s="16" t="s">
        <v>6</v>
      </c>
    </row>
    <row r="19" spans="1:71" s="1" customFormat="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35"/>
      <c r="BS19" s="16" t="s">
        <v>6</v>
      </c>
    </row>
    <row r="20" spans="1:71" s="1" customFormat="1" ht="18.45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35"/>
      <c r="BS20" s="16" t="s">
        <v>30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35"/>
    </row>
    <row r="22" spans="1:71" s="1" customFormat="1" ht="12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35"/>
    </row>
    <row r="23" spans="1:71" s="1" customFormat="1" ht="16.5" customHeight="1">
      <c r="B23" s="20"/>
      <c r="C23" s="21"/>
      <c r="D23" s="21"/>
      <c r="E23" s="242" t="s">
        <v>1</v>
      </c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  <c r="AJ23" s="242"/>
      <c r="AK23" s="242"/>
      <c r="AL23" s="242"/>
      <c r="AM23" s="242"/>
      <c r="AN23" s="242"/>
      <c r="AO23" s="21"/>
      <c r="AP23" s="21"/>
      <c r="AQ23" s="21"/>
      <c r="AR23" s="19"/>
      <c r="BE23" s="235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35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35"/>
    </row>
    <row r="26" spans="1:71" s="2" customFormat="1" ht="25.95" customHeight="1">
      <c r="A26" s="33"/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43">
        <f>ROUND(AG94,2)</f>
        <v>0</v>
      </c>
      <c r="AL26" s="244"/>
      <c r="AM26" s="244"/>
      <c r="AN26" s="244"/>
      <c r="AO26" s="244"/>
      <c r="AP26" s="35"/>
      <c r="AQ26" s="35"/>
      <c r="AR26" s="38"/>
      <c r="BE26" s="235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35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45" t="s">
        <v>34</v>
      </c>
      <c r="M28" s="245"/>
      <c r="N28" s="245"/>
      <c r="O28" s="245"/>
      <c r="P28" s="245"/>
      <c r="Q28" s="35"/>
      <c r="R28" s="35"/>
      <c r="S28" s="35"/>
      <c r="T28" s="35"/>
      <c r="U28" s="35"/>
      <c r="V28" s="35"/>
      <c r="W28" s="245" t="s">
        <v>35</v>
      </c>
      <c r="X28" s="245"/>
      <c r="Y28" s="245"/>
      <c r="Z28" s="245"/>
      <c r="AA28" s="245"/>
      <c r="AB28" s="245"/>
      <c r="AC28" s="245"/>
      <c r="AD28" s="245"/>
      <c r="AE28" s="245"/>
      <c r="AF28" s="35"/>
      <c r="AG28" s="35"/>
      <c r="AH28" s="35"/>
      <c r="AI28" s="35"/>
      <c r="AJ28" s="35"/>
      <c r="AK28" s="245" t="s">
        <v>36</v>
      </c>
      <c r="AL28" s="245"/>
      <c r="AM28" s="245"/>
      <c r="AN28" s="245"/>
      <c r="AO28" s="245"/>
      <c r="AP28" s="35"/>
      <c r="AQ28" s="35"/>
      <c r="AR28" s="38"/>
      <c r="BE28" s="235"/>
    </row>
    <row r="29" spans="1:71" s="3" customFormat="1" ht="14.4" customHeight="1">
      <c r="B29" s="39"/>
      <c r="C29" s="40"/>
      <c r="D29" s="28" t="s">
        <v>37</v>
      </c>
      <c r="E29" s="40"/>
      <c r="F29" s="28" t="s">
        <v>38</v>
      </c>
      <c r="G29" s="40"/>
      <c r="H29" s="40"/>
      <c r="I29" s="40"/>
      <c r="J29" s="40"/>
      <c r="K29" s="40"/>
      <c r="L29" s="248">
        <v>0.21</v>
      </c>
      <c r="M29" s="247"/>
      <c r="N29" s="247"/>
      <c r="O29" s="247"/>
      <c r="P29" s="247"/>
      <c r="Q29" s="40"/>
      <c r="R29" s="40"/>
      <c r="S29" s="40"/>
      <c r="T29" s="40"/>
      <c r="U29" s="40"/>
      <c r="V29" s="40"/>
      <c r="W29" s="246">
        <f>ROUND(AZ94, 2)</f>
        <v>0</v>
      </c>
      <c r="X29" s="247"/>
      <c r="Y29" s="247"/>
      <c r="Z29" s="247"/>
      <c r="AA29" s="247"/>
      <c r="AB29" s="247"/>
      <c r="AC29" s="247"/>
      <c r="AD29" s="247"/>
      <c r="AE29" s="247"/>
      <c r="AF29" s="40"/>
      <c r="AG29" s="40"/>
      <c r="AH29" s="40"/>
      <c r="AI29" s="40"/>
      <c r="AJ29" s="40"/>
      <c r="AK29" s="246">
        <f>ROUND(AV94, 2)</f>
        <v>0</v>
      </c>
      <c r="AL29" s="247"/>
      <c r="AM29" s="247"/>
      <c r="AN29" s="247"/>
      <c r="AO29" s="247"/>
      <c r="AP29" s="40"/>
      <c r="AQ29" s="40"/>
      <c r="AR29" s="41"/>
      <c r="BE29" s="236"/>
    </row>
    <row r="30" spans="1:71" s="3" customFormat="1" ht="14.4" customHeight="1">
      <c r="B30" s="39"/>
      <c r="C30" s="40"/>
      <c r="D30" s="40"/>
      <c r="E30" s="40"/>
      <c r="F30" s="28" t="s">
        <v>39</v>
      </c>
      <c r="G30" s="40"/>
      <c r="H30" s="40"/>
      <c r="I30" s="40"/>
      <c r="J30" s="40"/>
      <c r="K30" s="40"/>
      <c r="L30" s="248">
        <v>0.15</v>
      </c>
      <c r="M30" s="247"/>
      <c r="N30" s="247"/>
      <c r="O30" s="247"/>
      <c r="P30" s="247"/>
      <c r="Q30" s="40"/>
      <c r="R30" s="40"/>
      <c r="S30" s="40"/>
      <c r="T30" s="40"/>
      <c r="U30" s="40"/>
      <c r="V30" s="40"/>
      <c r="W30" s="246">
        <f>ROUND(BA94, 2)</f>
        <v>0</v>
      </c>
      <c r="X30" s="247"/>
      <c r="Y30" s="247"/>
      <c r="Z30" s="247"/>
      <c r="AA30" s="247"/>
      <c r="AB30" s="247"/>
      <c r="AC30" s="247"/>
      <c r="AD30" s="247"/>
      <c r="AE30" s="247"/>
      <c r="AF30" s="40"/>
      <c r="AG30" s="40"/>
      <c r="AH30" s="40"/>
      <c r="AI30" s="40"/>
      <c r="AJ30" s="40"/>
      <c r="AK30" s="246">
        <f>ROUND(AW94, 2)</f>
        <v>0</v>
      </c>
      <c r="AL30" s="247"/>
      <c r="AM30" s="247"/>
      <c r="AN30" s="247"/>
      <c r="AO30" s="247"/>
      <c r="AP30" s="40"/>
      <c r="AQ30" s="40"/>
      <c r="AR30" s="41"/>
      <c r="BE30" s="236"/>
    </row>
    <row r="31" spans="1:71" s="3" customFormat="1" ht="14.4" hidden="1" customHeight="1">
      <c r="B31" s="39"/>
      <c r="C31" s="40"/>
      <c r="D31" s="40"/>
      <c r="E31" s="40"/>
      <c r="F31" s="28" t="s">
        <v>40</v>
      </c>
      <c r="G31" s="40"/>
      <c r="H31" s="40"/>
      <c r="I31" s="40"/>
      <c r="J31" s="40"/>
      <c r="K31" s="40"/>
      <c r="L31" s="248">
        <v>0.21</v>
      </c>
      <c r="M31" s="247"/>
      <c r="N31" s="247"/>
      <c r="O31" s="247"/>
      <c r="P31" s="247"/>
      <c r="Q31" s="40"/>
      <c r="R31" s="40"/>
      <c r="S31" s="40"/>
      <c r="T31" s="40"/>
      <c r="U31" s="40"/>
      <c r="V31" s="40"/>
      <c r="W31" s="246">
        <f>ROUND(BB94, 2)</f>
        <v>0</v>
      </c>
      <c r="X31" s="247"/>
      <c r="Y31" s="247"/>
      <c r="Z31" s="247"/>
      <c r="AA31" s="247"/>
      <c r="AB31" s="247"/>
      <c r="AC31" s="247"/>
      <c r="AD31" s="247"/>
      <c r="AE31" s="247"/>
      <c r="AF31" s="40"/>
      <c r="AG31" s="40"/>
      <c r="AH31" s="40"/>
      <c r="AI31" s="40"/>
      <c r="AJ31" s="40"/>
      <c r="AK31" s="246">
        <v>0</v>
      </c>
      <c r="AL31" s="247"/>
      <c r="AM31" s="247"/>
      <c r="AN31" s="247"/>
      <c r="AO31" s="247"/>
      <c r="AP31" s="40"/>
      <c r="AQ31" s="40"/>
      <c r="AR31" s="41"/>
      <c r="BE31" s="236"/>
    </row>
    <row r="32" spans="1:71" s="3" customFormat="1" ht="14.4" hidden="1" customHeight="1">
      <c r="B32" s="39"/>
      <c r="C32" s="40"/>
      <c r="D32" s="40"/>
      <c r="E32" s="40"/>
      <c r="F32" s="28" t="s">
        <v>41</v>
      </c>
      <c r="G32" s="40"/>
      <c r="H32" s="40"/>
      <c r="I32" s="40"/>
      <c r="J32" s="40"/>
      <c r="K32" s="40"/>
      <c r="L32" s="248">
        <v>0.15</v>
      </c>
      <c r="M32" s="247"/>
      <c r="N32" s="247"/>
      <c r="O32" s="247"/>
      <c r="P32" s="247"/>
      <c r="Q32" s="40"/>
      <c r="R32" s="40"/>
      <c r="S32" s="40"/>
      <c r="T32" s="40"/>
      <c r="U32" s="40"/>
      <c r="V32" s="40"/>
      <c r="W32" s="246">
        <f>ROUND(BC94, 2)</f>
        <v>0</v>
      </c>
      <c r="X32" s="247"/>
      <c r="Y32" s="247"/>
      <c r="Z32" s="247"/>
      <c r="AA32" s="247"/>
      <c r="AB32" s="247"/>
      <c r="AC32" s="247"/>
      <c r="AD32" s="247"/>
      <c r="AE32" s="247"/>
      <c r="AF32" s="40"/>
      <c r="AG32" s="40"/>
      <c r="AH32" s="40"/>
      <c r="AI32" s="40"/>
      <c r="AJ32" s="40"/>
      <c r="AK32" s="246">
        <v>0</v>
      </c>
      <c r="AL32" s="247"/>
      <c r="AM32" s="247"/>
      <c r="AN32" s="247"/>
      <c r="AO32" s="247"/>
      <c r="AP32" s="40"/>
      <c r="AQ32" s="40"/>
      <c r="AR32" s="41"/>
      <c r="BE32" s="236"/>
    </row>
    <row r="33" spans="1:57" s="3" customFormat="1" ht="14.4" hidden="1" customHeight="1">
      <c r="B33" s="39"/>
      <c r="C33" s="40"/>
      <c r="D33" s="40"/>
      <c r="E33" s="40"/>
      <c r="F33" s="28" t="s">
        <v>42</v>
      </c>
      <c r="G33" s="40"/>
      <c r="H33" s="40"/>
      <c r="I33" s="40"/>
      <c r="J33" s="40"/>
      <c r="K33" s="40"/>
      <c r="L33" s="248">
        <v>0</v>
      </c>
      <c r="M33" s="247"/>
      <c r="N33" s="247"/>
      <c r="O33" s="247"/>
      <c r="P33" s="247"/>
      <c r="Q33" s="40"/>
      <c r="R33" s="40"/>
      <c r="S33" s="40"/>
      <c r="T33" s="40"/>
      <c r="U33" s="40"/>
      <c r="V33" s="40"/>
      <c r="W33" s="246">
        <f>ROUND(BD94, 2)</f>
        <v>0</v>
      </c>
      <c r="X33" s="247"/>
      <c r="Y33" s="247"/>
      <c r="Z33" s="247"/>
      <c r="AA33" s="247"/>
      <c r="AB33" s="247"/>
      <c r="AC33" s="247"/>
      <c r="AD33" s="247"/>
      <c r="AE33" s="247"/>
      <c r="AF33" s="40"/>
      <c r="AG33" s="40"/>
      <c r="AH33" s="40"/>
      <c r="AI33" s="40"/>
      <c r="AJ33" s="40"/>
      <c r="AK33" s="246">
        <v>0</v>
      </c>
      <c r="AL33" s="247"/>
      <c r="AM33" s="247"/>
      <c r="AN33" s="247"/>
      <c r="AO33" s="247"/>
      <c r="AP33" s="40"/>
      <c r="AQ33" s="40"/>
      <c r="AR33" s="41"/>
      <c r="BE33" s="236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35"/>
    </row>
    <row r="35" spans="1:57" s="2" customFormat="1" ht="25.95" customHeight="1">
      <c r="A35" s="33"/>
      <c r="B35" s="34"/>
      <c r="C35" s="42"/>
      <c r="D35" s="43" t="s">
        <v>43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44</v>
      </c>
      <c r="U35" s="44"/>
      <c r="V35" s="44"/>
      <c r="W35" s="44"/>
      <c r="X35" s="249" t="s">
        <v>45</v>
      </c>
      <c r="Y35" s="250"/>
      <c r="Z35" s="250"/>
      <c r="AA35" s="250"/>
      <c r="AB35" s="250"/>
      <c r="AC35" s="44"/>
      <c r="AD35" s="44"/>
      <c r="AE35" s="44"/>
      <c r="AF35" s="44"/>
      <c r="AG35" s="44"/>
      <c r="AH35" s="44"/>
      <c r="AI35" s="44"/>
      <c r="AJ35" s="44"/>
      <c r="AK35" s="251">
        <f>SUM(AK26:AK33)</f>
        <v>0</v>
      </c>
      <c r="AL35" s="250"/>
      <c r="AM35" s="250"/>
      <c r="AN35" s="250"/>
      <c r="AO35" s="252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" customHeight="1">
      <c r="B49" s="46"/>
      <c r="C49" s="47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47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0.199999999999999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0.199999999999999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0.199999999999999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0.199999999999999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0.199999999999999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0.199999999999999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0.199999999999999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0.199999999999999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0.199999999999999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0.19999999999999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3.2">
      <c r="A60" s="33"/>
      <c r="B60" s="34"/>
      <c r="C60" s="35"/>
      <c r="D60" s="51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48</v>
      </c>
      <c r="AI60" s="37"/>
      <c r="AJ60" s="37"/>
      <c r="AK60" s="37"/>
      <c r="AL60" s="37"/>
      <c r="AM60" s="51" t="s">
        <v>49</v>
      </c>
      <c r="AN60" s="37"/>
      <c r="AO60" s="37"/>
      <c r="AP60" s="35"/>
      <c r="AQ60" s="35"/>
      <c r="AR60" s="38"/>
      <c r="BE60" s="33"/>
    </row>
    <row r="61" spans="1:57" ht="10.199999999999999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0.199999999999999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0.199999999999999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3.2">
      <c r="A64" s="33"/>
      <c r="B64" s="34"/>
      <c r="C64" s="35"/>
      <c r="D64" s="48" t="s">
        <v>50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51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0.199999999999999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0.199999999999999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0.199999999999999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0.199999999999999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0.19999999999999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0.199999999999999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0.199999999999999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0.199999999999999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0.199999999999999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0.199999999999999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3.2">
      <c r="A75" s="33"/>
      <c r="B75" s="34"/>
      <c r="C75" s="35"/>
      <c r="D75" s="51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48</v>
      </c>
      <c r="AI75" s="37"/>
      <c r="AJ75" s="37"/>
      <c r="AK75" s="37"/>
      <c r="AL75" s="37"/>
      <c r="AM75" s="51" t="s">
        <v>49</v>
      </c>
      <c r="AN75" s="37"/>
      <c r="AO75" s="37"/>
      <c r="AP75" s="35"/>
      <c r="AQ75" s="35"/>
      <c r="AR75" s="38"/>
      <c r="BE75" s="33"/>
    </row>
    <row r="76" spans="1:57" s="2" customFormat="1" ht="10.199999999999999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0" s="2" customFormat="1" ht="6.9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0" s="2" customFormat="1" ht="24.9" customHeight="1">
      <c r="A82" s="33"/>
      <c r="B82" s="34"/>
      <c r="C82" s="22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0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0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N18702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0" s="5" customFormat="1" ht="36.9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53" t="str">
        <f>K6</f>
        <v>Benešov, ul. K Tužince, úsek  K. Světlé - Seifertova</v>
      </c>
      <c r="M85" s="254"/>
      <c r="N85" s="254"/>
      <c r="O85" s="254"/>
      <c r="P85" s="254"/>
      <c r="Q85" s="254"/>
      <c r="R85" s="254"/>
      <c r="S85" s="254"/>
      <c r="T85" s="254"/>
      <c r="U85" s="254"/>
      <c r="V85" s="254"/>
      <c r="W85" s="254"/>
      <c r="X85" s="254"/>
      <c r="Y85" s="254"/>
      <c r="Z85" s="254"/>
      <c r="AA85" s="254"/>
      <c r="AB85" s="254"/>
      <c r="AC85" s="254"/>
      <c r="AD85" s="254"/>
      <c r="AE85" s="254"/>
      <c r="AF85" s="254"/>
      <c r="AG85" s="254"/>
      <c r="AH85" s="254"/>
      <c r="AI85" s="254"/>
      <c r="AJ85" s="254"/>
      <c r="AK85" s="254"/>
      <c r="AL85" s="254"/>
      <c r="AM85" s="254"/>
      <c r="AN85" s="254"/>
      <c r="AO85" s="254"/>
      <c r="AP85" s="62"/>
      <c r="AQ85" s="62"/>
      <c r="AR85" s="63"/>
    </row>
    <row r="86" spans="1:90" s="2" customFormat="1" ht="6.9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0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55" t="str">
        <f>IF(AN8= "","",AN8)</f>
        <v>6. 3. 2023</v>
      </c>
      <c r="AN87" s="255"/>
      <c r="AO87" s="35"/>
      <c r="AP87" s="35"/>
      <c r="AQ87" s="35"/>
      <c r="AR87" s="38"/>
      <c r="BE87" s="33"/>
    </row>
    <row r="88" spans="1:90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0" s="2" customFormat="1" ht="15.15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56" t="str">
        <f>IF(E17="","",E17)</f>
        <v xml:space="preserve"> </v>
      </c>
      <c r="AN89" s="257"/>
      <c r="AO89" s="257"/>
      <c r="AP89" s="257"/>
      <c r="AQ89" s="35"/>
      <c r="AR89" s="38"/>
      <c r="AS89" s="258" t="s">
        <v>53</v>
      </c>
      <c r="AT89" s="259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0" s="2" customFormat="1" ht="15.15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31</v>
      </c>
      <c r="AJ90" s="35"/>
      <c r="AK90" s="35"/>
      <c r="AL90" s="35"/>
      <c r="AM90" s="256" t="str">
        <f>IF(E20="","",E20)</f>
        <v xml:space="preserve"> </v>
      </c>
      <c r="AN90" s="257"/>
      <c r="AO90" s="257"/>
      <c r="AP90" s="257"/>
      <c r="AQ90" s="35"/>
      <c r="AR90" s="38"/>
      <c r="AS90" s="260"/>
      <c r="AT90" s="261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0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2"/>
      <c r="AT91" s="263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0" s="2" customFormat="1" ht="29.25" customHeight="1">
      <c r="A92" s="33"/>
      <c r="B92" s="34"/>
      <c r="C92" s="264" t="s">
        <v>54</v>
      </c>
      <c r="D92" s="265"/>
      <c r="E92" s="265"/>
      <c r="F92" s="265"/>
      <c r="G92" s="265"/>
      <c r="H92" s="72"/>
      <c r="I92" s="266" t="s">
        <v>55</v>
      </c>
      <c r="J92" s="265"/>
      <c r="K92" s="265"/>
      <c r="L92" s="265"/>
      <c r="M92" s="265"/>
      <c r="N92" s="265"/>
      <c r="O92" s="265"/>
      <c r="P92" s="265"/>
      <c r="Q92" s="265"/>
      <c r="R92" s="265"/>
      <c r="S92" s="265"/>
      <c r="T92" s="265"/>
      <c r="U92" s="265"/>
      <c r="V92" s="265"/>
      <c r="W92" s="265"/>
      <c r="X92" s="265"/>
      <c r="Y92" s="265"/>
      <c r="Z92" s="265"/>
      <c r="AA92" s="265"/>
      <c r="AB92" s="265"/>
      <c r="AC92" s="265"/>
      <c r="AD92" s="265"/>
      <c r="AE92" s="265"/>
      <c r="AF92" s="265"/>
      <c r="AG92" s="267" t="s">
        <v>56</v>
      </c>
      <c r="AH92" s="265"/>
      <c r="AI92" s="265"/>
      <c r="AJ92" s="265"/>
      <c r="AK92" s="265"/>
      <c r="AL92" s="265"/>
      <c r="AM92" s="265"/>
      <c r="AN92" s="266" t="s">
        <v>57</v>
      </c>
      <c r="AO92" s="265"/>
      <c r="AP92" s="268"/>
      <c r="AQ92" s="73" t="s">
        <v>58</v>
      </c>
      <c r="AR92" s="38"/>
      <c r="AS92" s="74" t="s">
        <v>59</v>
      </c>
      <c r="AT92" s="75" t="s">
        <v>60</v>
      </c>
      <c r="AU92" s="75" t="s">
        <v>61</v>
      </c>
      <c r="AV92" s="75" t="s">
        <v>62</v>
      </c>
      <c r="AW92" s="75" t="s">
        <v>63</v>
      </c>
      <c r="AX92" s="75" t="s">
        <v>64</v>
      </c>
      <c r="AY92" s="75" t="s">
        <v>65</v>
      </c>
      <c r="AZ92" s="75" t="s">
        <v>66</v>
      </c>
      <c r="BA92" s="75" t="s">
        <v>67</v>
      </c>
      <c r="BB92" s="75" t="s">
        <v>68</v>
      </c>
      <c r="BC92" s="75" t="s">
        <v>69</v>
      </c>
      <c r="BD92" s="76" t="s">
        <v>70</v>
      </c>
      <c r="BE92" s="33"/>
    </row>
    <row r="93" spans="1:90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0" s="6" customFormat="1" ht="32.4" customHeight="1">
      <c r="B94" s="80"/>
      <c r="C94" s="81" t="s">
        <v>71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2">
        <f>ROUND(AG95,2)</f>
        <v>0</v>
      </c>
      <c r="AH94" s="272"/>
      <c r="AI94" s="272"/>
      <c r="AJ94" s="272"/>
      <c r="AK94" s="272"/>
      <c r="AL94" s="272"/>
      <c r="AM94" s="272"/>
      <c r="AN94" s="273">
        <f>SUM(AG94,AT94)</f>
        <v>0</v>
      </c>
      <c r="AO94" s="273"/>
      <c r="AP94" s="273"/>
      <c r="AQ94" s="84" t="s">
        <v>1</v>
      </c>
      <c r="AR94" s="85"/>
      <c r="AS94" s="86">
        <f>ROUND(AS95,2)</f>
        <v>0</v>
      </c>
      <c r="AT94" s="87">
        <f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72</v>
      </c>
      <c r="BT94" s="90" t="s">
        <v>73</v>
      </c>
      <c r="BV94" s="90" t="s">
        <v>74</v>
      </c>
      <c r="BW94" s="90" t="s">
        <v>5</v>
      </c>
      <c r="BX94" s="90" t="s">
        <v>75</v>
      </c>
      <c r="CL94" s="90" t="s">
        <v>1</v>
      </c>
    </row>
    <row r="95" spans="1:90" s="7" customFormat="1" ht="24.75" customHeight="1">
      <c r="A95" s="91" t="s">
        <v>76</v>
      </c>
      <c r="B95" s="92"/>
      <c r="C95" s="93"/>
      <c r="D95" s="271" t="s">
        <v>14</v>
      </c>
      <c r="E95" s="271"/>
      <c r="F95" s="271"/>
      <c r="G95" s="271"/>
      <c r="H95" s="271"/>
      <c r="I95" s="94"/>
      <c r="J95" s="271" t="s">
        <v>17</v>
      </c>
      <c r="K95" s="271"/>
      <c r="L95" s="271"/>
      <c r="M95" s="271"/>
      <c r="N95" s="271"/>
      <c r="O95" s="271"/>
      <c r="P95" s="271"/>
      <c r="Q95" s="271"/>
      <c r="R95" s="271"/>
      <c r="S95" s="271"/>
      <c r="T95" s="271"/>
      <c r="U95" s="271"/>
      <c r="V95" s="271"/>
      <c r="W95" s="271"/>
      <c r="X95" s="271"/>
      <c r="Y95" s="271"/>
      <c r="Z95" s="271"/>
      <c r="AA95" s="271"/>
      <c r="AB95" s="271"/>
      <c r="AC95" s="271"/>
      <c r="AD95" s="271"/>
      <c r="AE95" s="271"/>
      <c r="AF95" s="271"/>
      <c r="AG95" s="269">
        <f>'N18702 - Benešov, ul. K T...'!J28</f>
        <v>0</v>
      </c>
      <c r="AH95" s="270"/>
      <c r="AI95" s="270"/>
      <c r="AJ95" s="270"/>
      <c r="AK95" s="270"/>
      <c r="AL95" s="270"/>
      <c r="AM95" s="270"/>
      <c r="AN95" s="269">
        <f>SUM(AG95,AT95)</f>
        <v>0</v>
      </c>
      <c r="AO95" s="270"/>
      <c r="AP95" s="270"/>
      <c r="AQ95" s="95" t="s">
        <v>77</v>
      </c>
      <c r="AR95" s="96"/>
      <c r="AS95" s="97">
        <v>0</v>
      </c>
      <c r="AT95" s="98">
        <f>ROUND(SUM(AV95:AW95),2)</f>
        <v>0</v>
      </c>
      <c r="AU95" s="99">
        <f>'N18702 - Benešov, ul. K T...'!P120</f>
        <v>0</v>
      </c>
      <c r="AV95" s="98">
        <f>'N18702 - Benešov, ul. K T...'!J31</f>
        <v>0</v>
      </c>
      <c r="AW95" s="98">
        <f>'N18702 - Benešov, ul. K T...'!J32</f>
        <v>0</v>
      </c>
      <c r="AX95" s="98">
        <f>'N18702 - Benešov, ul. K T...'!J33</f>
        <v>0</v>
      </c>
      <c r="AY95" s="98">
        <f>'N18702 - Benešov, ul. K T...'!J34</f>
        <v>0</v>
      </c>
      <c r="AZ95" s="98">
        <f>'N18702 - Benešov, ul. K T...'!F31</f>
        <v>0</v>
      </c>
      <c r="BA95" s="98">
        <f>'N18702 - Benešov, ul. K T...'!F32</f>
        <v>0</v>
      </c>
      <c r="BB95" s="98">
        <f>'N18702 - Benešov, ul. K T...'!F33</f>
        <v>0</v>
      </c>
      <c r="BC95" s="98">
        <f>'N18702 - Benešov, ul. K T...'!F34</f>
        <v>0</v>
      </c>
      <c r="BD95" s="100">
        <f>'N18702 - Benešov, ul. K T...'!F35</f>
        <v>0</v>
      </c>
      <c r="BT95" s="101" t="s">
        <v>78</v>
      </c>
      <c r="BU95" s="101" t="s">
        <v>79</v>
      </c>
      <c r="BV95" s="101" t="s">
        <v>74</v>
      </c>
      <c r="BW95" s="101" t="s">
        <v>5</v>
      </c>
      <c r="BX95" s="101" t="s">
        <v>75</v>
      </c>
      <c r="CL95" s="101" t="s">
        <v>1</v>
      </c>
    </row>
    <row r="96" spans="1:90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+7uFaXwaOolvWvKFr3V7YBprfc7T3HkqX3dJRqvpnJXyZ/PgxxpoE3/HT2Z/CByLTNJk+PNLlknZDEMt1v7fdQ==" saltValue="CC3+CuPlWhM9Q3629AYjS2swCMyDyc/lGAucp6mO43rsB8R/K4ctfBLyr5ddL1FsIUHF9INtNxYZigKuX06S3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N18702 - Benešov, ul. K T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6"/>
  <sheetViews>
    <sheetView showGridLines="0" tabSelected="1" topLeftCell="A9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6" t="s">
        <v>5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9"/>
      <c r="AT3" s="16" t="s">
        <v>80</v>
      </c>
    </row>
    <row r="4" spans="1:46" s="1" customFormat="1" ht="24.9" customHeight="1">
      <c r="B4" s="19"/>
      <c r="D4" s="104" t="s">
        <v>81</v>
      </c>
      <c r="L4" s="19"/>
      <c r="M4" s="105" t="s">
        <v>10</v>
      </c>
      <c r="AT4" s="16" t="s">
        <v>4</v>
      </c>
    </row>
    <row r="5" spans="1:46" s="1" customFormat="1" ht="6.9" customHeight="1">
      <c r="B5" s="19"/>
      <c r="L5" s="19"/>
    </row>
    <row r="6" spans="1:46" s="2" customFormat="1" ht="12" customHeight="1">
      <c r="A6" s="33"/>
      <c r="B6" s="38"/>
      <c r="C6" s="33"/>
      <c r="D6" s="106" t="s">
        <v>16</v>
      </c>
      <c r="E6" s="33"/>
      <c r="F6" s="33"/>
      <c r="G6" s="33"/>
      <c r="H6" s="33"/>
      <c r="I6" s="33"/>
      <c r="J6" s="33"/>
      <c r="K6" s="33"/>
      <c r="L6" s="5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16.5" customHeight="1">
      <c r="A7" s="33"/>
      <c r="B7" s="38"/>
      <c r="C7" s="33"/>
      <c r="D7" s="33"/>
      <c r="E7" s="275" t="s">
        <v>17</v>
      </c>
      <c r="F7" s="276"/>
      <c r="G7" s="276"/>
      <c r="H7" s="276"/>
      <c r="I7" s="33"/>
      <c r="J7" s="33"/>
      <c r="K7" s="33"/>
      <c r="L7" s="50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 ht="10.199999999999999">
      <c r="A8" s="33"/>
      <c r="B8" s="38"/>
      <c r="C8" s="33"/>
      <c r="D8" s="33"/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customHeight="1">
      <c r="A9" s="33"/>
      <c r="B9" s="38"/>
      <c r="C9" s="33"/>
      <c r="D9" s="106" t="s">
        <v>18</v>
      </c>
      <c r="E9" s="33"/>
      <c r="F9" s="107" t="s">
        <v>1</v>
      </c>
      <c r="G9" s="33"/>
      <c r="H9" s="33"/>
      <c r="I9" s="106" t="s">
        <v>19</v>
      </c>
      <c r="J9" s="107" t="s">
        <v>1</v>
      </c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06" t="s">
        <v>20</v>
      </c>
      <c r="E10" s="33"/>
      <c r="F10" s="107" t="s">
        <v>21</v>
      </c>
      <c r="G10" s="33"/>
      <c r="H10" s="33"/>
      <c r="I10" s="106" t="s">
        <v>22</v>
      </c>
      <c r="J10" s="108" t="str">
        <f>'Rekapitulace stavby'!AN8</f>
        <v>6. 3. 2023</v>
      </c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8" customHeight="1">
      <c r="A11" s="33"/>
      <c r="B11" s="38"/>
      <c r="C11" s="33"/>
      <c r="D11" s="33"/>
      <c r="E11" s="33"/>
      <c r="F11" s="33"/>
      <c r="G11" s="33"/>
      <c r="H11" s="33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24</v>
      </c>
      <c r="E12" s="33"/>
      <c r="F12" s="33"/>
      <c r="G12" s="33"/>
      <c r="H12" s="33"/>
      <c r="I12" s="106" t="s">
        <v>25</v>
      </c>
      <c r="J12" s="107" t="str">
        <f>IF('Rekapitulace stavby'!AN10="","",'Rekapitulace stavby'!AN10)</f>
        <v/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customHeight="1">
      <c r="A13" s="33"/>
      <c r="B13" s="38"/>
      <c r="C13" s="33"/>
      <c r="D13" s="33"/>
      <c r="E13" s="107" t="str">
        <f>IF('Rekapitulace stavby'!E11="","",'Rekapitulace stavby'!E11)</f>
        <v xml:space="preserve"> </v>
      </c>
      <c r="F13" s="33"/>
      <c r="G13" s="33"/>
      <c r="H13" s="33"/>
      <c r="I13" s="106" t="s">
        <v>26</v>
      </c>
      <c r="J13" s="107" t="str">
        <f>IF('Rekapitulace stavby'!AN11="","",'Rekapitulace stavby'!AN11)</f>
        <v/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" customHeight="1">
      <c r="A14" s="33"/>
      <c r="B14" s="38"/>
      <c r="C14" s="33"/>
      <c r="D14" s="33"/>
      <c r="E14" s="33"/>
      <c r="F14" s="33"/>
      <c r="G14" s="33"/>
      <c r="H14" s="33"/>
      <c r="I14" s="33"/>
      <c r="J14" s="33"/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customHeight="1">
      <c r="A15" s="33"/>
      <c r="B15" s="38"/>
      <c r="C15" s="33"/>
      <c r="D15" s="106" t="s">
        <v>27</v>
      </c>
      <c r="E15" s="33"/>
      <c r="F15" s="33"/>
      <c r="G15" s="33"/>
      <c r="H15" s="33"/>
      <c r="I15" s="106" t="s">
        <v>25</v>
      </c>
      <c r="J15" s="29" t="str">
        <f>'Rekapitulace stavby'!AN13</f>
        <v>Vyplň údaj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customHeight="1">
      <c r="A16" s="33"/>
      <c r="B16" s="38"/>
      <c r="C16" s="33"/>
      <c r="D16" s="33"/>
      <c r="E16" s="277" t="str">
        <f>'Rekapitulace stavby'!E14</f>
        <v>Vyplň údaj</v>
      </c>
      <c r="F16" s="278"/>
      <c r="G16" s="278"/>
      <c r="H16" s="278"/>
      <c r="I16" s="106" t="s">
        <v>26</v>
      </c>
      <c r="J16" s="29" t="str">
        <f>'Rekapitulace stavby'!AN14</f>
        <v>Vyplň údaj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" customHeight="1">
      <c r="A17" s="33"/>
      <c r="B17" s="38"/>
      <c r="C17" s="33"/>
      <c r="D17" s="33"/>
      <c r="E17" s="33"/>
      <c r="F17" s="33"/>
      <c r="G17" s="33"/>
      <c r="H17" s="33"/>
      <c r="I17" s="33"/>
      <c r="J17" s="33"/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8"/>
      <c r="C18" s="33"/>
      <c r="D18" s="106" t="s">
        <v>29</v>
      </c>
      <c r="E18" s="33"/>
      <c r="F18" s="33"/>
      <c r="G18" s="33"/>
      <c r="H18" s="33"/>
      <c r="I18" s="106" t="s">
        <v>25</v>
      </c>
      <c r="J18" s="107" t="str">
        <f>IF('Rekapitulace stavby'!AN16="","",'Rekapitulace stavby'!AN16)</f>
        <v/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8"/>
      <c r="C19" s="33"/>
      <c r="D19" s="33"/>
      <c r="E19" s="107" t="str">
        <f>IF('Rekapitulace stavby'!E17="","",'Rekapitulace stavby'!E17)</f>
        <v xml:space="preserve"> </v>
      </c>
      <c r="F19" s="33"/>
      <c r="G19" s="33"/>
      <c r="H19" s="33"/>
      <c r="I19" s="106" t="s">
        <v>26</v>
      </c>
      <c r="J19" s="107" t="str">
        <f>IF('Rekapitulace stavby'!AN17="","",'Rekapitulace stavby'!AN17)</f>
        <v/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" customHeight="1">
      <c r="A20" s="33"/>
      <c r="B20" s="38"/>
      <c r="C20" s="33"/>
      <c r="D20" s="33"/>
      <c r="E20" s="33"/>
      <c r="F20" s="33"/>
      <c r="G20" s="33"/>
      <c r="H20" s="33"/>
      <c r="I20" s="33"/>
      <c r="J20" s="33"/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8"/>
      <c r="C21" s="33"/>
      <c r="D21" s="106" t="s">
        <v>31</v>
      </c>
      <c r="E21" s="33"/>
      <c r="F21" s="33"/>
      <c r="G21" s="33"/>
      <c r="H21" s="33"/>
      <c r="I21" s="106" t="s">
        <v>25</v>
      </c>
      <c r="J21" s="107" t="str">
        <f>IF('Rekapitulace stavby'!AN19="","",'Rekapitulace stavby'!AN19)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8"/>
      <c r="C22" s="33"/>
      <c r="D22" s="33"/>
      <c r="E22" s="107" t="str">
        <f>IF('Rekapitulace stavby'!E20="","",'Rekapitulace stavby'!E20)</f>
        <v xml:space="preserve"> </v>
      </c>
      <c r="F22" s="33"/>
      <c r="G22" s="33"/>
      <c r="H22" s="33"/>
      <c r="I22" s="106" t="s">
        <v>26</v>
      </c>
      <c r="J22" s="107" t="str">
        <f>IF('Rekapitulace stavby'!AN20="","",'Rekapitulace stavby'!AN20)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" customHeight="1">
      <c r="A23" s="33"/>
      <c r="B23" s="38"/>
      <c r="C23" s="33"/>
      <c r="D23" s="33"/>
      <c r="E23" s="33"/>
      <c r="F23" s="33"/>
      <c r="G23" s="33"/>
      <c r="H23" s="33"/>
      <c r="I23" s="33"/>
      <c r="J23" s="33"/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8"/>
      <c r="C24" s="33"/>
      <c r="D24" s="106" t="s">
        <v>32</v>
      </c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16.5" customHeight="1">
      <c r="A25" s="109"/>
      <c r="B25" s="110"/>
      <c r="C25" s="109"/>
      <c r="D25" s="109"/>
      <c r="E25" s="279" t="s">
        <v>1</v>
      </c>
      <c r="F25" s="279"/>
      <c r="G25" s="279"/>
      <c r="H25" s="279"/>
      <c r="I25" s="109"/>
      <c r="J25" s="109"/>
      <c r="K25" s="109"/>
      <c r="L25" s="111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</row>
    <row r="26" spans="1:31" s="2" customFormat="1" ht="6.9" customHeight="1">
      <c r="A26" s="33"/>
      <c r="B26" s="38"/>
      <c r="C26" s="33"/>
      <c r="D26" s="33"/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112"/>
      <c r="E27" s="112"/>
      <c r="F27" s="112"/>
      <c r="G27" s="112"/>
      <c r="H27" s="112"/>
      <c r="I27" s="112"/>
      <c r="J27" s="112"/>
      <c r="K27" s="112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customHeight="1">
      <c r="A28" s="33"/>
      <c r="B28" s="38"/>
      <c r="C28" s="33"/>
      <c r="D28" s="113" t="s">
        <v>33</v>
      </c>
      <c r="E28" s="33"/>
      <c r="F28" s="33"/>
      <c r="G28" s="33"/>
      <c r="H28" s="33"/>
      <c r="I28" s="33"/>
      <c r="J28" s="114">
        <f>ROUND(J120, 2)</f>
        <v>0</v>
      </c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2"/>
      <c r="E29" s="112"/>
      <c r="F29" s="112"/>
      <c r="G29" s="112"/>
      <c r="H29" s="112"/>
      <c r="I29" s="112"/>
      <c r="J29" s="112"/>
      <c r="K29" s="11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" customHeight="1">
      <c r="A30" s="33"/>
      <c r="B30" s="38"/>
      <c r="C30" s="33"/>
      <c r="D30" s="33"/>
      <c r="E30" s="33"/>
      <c r="F30" s="115" t="s">
        <v>35</v>
      </c>
      <c r="G30" s="33"/>
      <c r="H30" s="33"/>
      <c r="I30" s="115" t="s">
        <v>34</v>
      </c>
      <c r="J30" s="115" t="s">
        <v>36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" customHeight="1">
      <c r="A31" s="33"/>
      <c r="B31" s="38"/>
      <c r="C31" s="33"/>
      <c r="D31" s="116" t="s">
        <v>37</v>
      </c>
      <c r="E31" s="106" t="s">
        <v>38</v>
      </c>
      <c r="F31" s="117">
        <f>ROUND((SUM(BE120:BE205)),  2)</f>
        <v>0</v>
      </c>
      <c r="G31" s="33"/>
      <c r="H31" s="33"/>
      <c r="I31" s="118">
        <v>0.21</v>
      </c>
      <c r="J31" s="117">
        <f>ROUND(((SUM(BE120:BE205))*I31),  2)</f>
        <v>0</v>
      </c>
      <c r="K31" s="3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106" t="s">
        <v>39</v>
      </c>
      <c r="F32" s="117">
        <f>ROUND((SUM(BF120:BF205)),  2)</f>
        <v>0</v>
      </c>
      <c r="G32" s="33"/>
      <c r="H32" s="33"/>
      <c r="I32" s="118">
        <v>0.15</v>
      </c>
      <c r="J32" s="117">
        <f>ROUND(((SUM(BF120:BF205))*I32), 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hidden="1" customHeight="1">
      <c r="A33" s="33"/>
      <c r="B33" s="38"/>
      <c r="C33" s="33"/>
      <c r="D33" s="33"/>
      <c r="E33" s="106" t="s">
        <v>40</v>
      </c>
      <c r="F33" s="117">
        <f>ROUND((SUM(BG120:BG205)),  2)</f>
        <v>0</v>
      </c>
      <c r="G33" s="33"/>
      <c r="H33" s="33"/>
      <c r="I33" s="118">
        <v>0.21</v>
      </c>
      <c r="J33" s="117">
        <f>0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hidden="1" customHeight="1">
      <c r="A34" s="33"/>
      <c r="B34" s="38"/>
      <c r="C34" s="33"/>
      <c r="D34" s="33"/>
      <c r="E34" s="106" t="s">
        <v>41</v>
      </c>
      <c r="F34" s="117">
        <f>ROUND((SUM(BH120:BH205)),  2)</f>
        <v>0</v>
      </c>
      <c r="G34" s="33"/>
      <c r="H34" s="33"/>
      <c r="I34" s="118">
        <v>0.15</v>
      </c>
      <c r="J34" s="117">
        <f>0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6" t="s">
        <v>42</v>
      </c>
      <c r="F35" s="117">
        <f>ROUND((SUM(BI120:BI205)),  2)</f>
        <v>0</v>
      </c>
      <c r="G35" s="33"/>
      <c r="H35" s="33"/>
      <c r="I35" s="118">
        <v>0</v>
      </c>
      <c r="J35" s="117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" customHeight="1">
      <c r="A36" s="33"/>
      <c r="B36" s="38"/>
      <c r="C36" s="33"/>
      <c r="D36" s="33"/>
      <c r="E36" s="33"/>
      <c r="F36" s="33"/>
      <c r="G36" s="33"/>
      <c r="H36" s="33"/>
      <c r="I36" s="33"/>
      <c r="J36" s="33"/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>
      <c r="A37" s="33"/>
      <c r="B37" s="38"/>
      <c r="C37" s="119"/>
      <c r="D37" s="120" t="s">
        <v>43</v>
      </c>
      <c r="E37" s="121"/>
      <c r="F37" s="121"/>
      <c r="G37" s="122" t="s">
        <v>44</v>
      </c>
      <c r="H37" s="123" t="s">
        <v>45</v>
      </c>
      <c r="I37" s="121"/>
      <c r="J37" s="124">
        <f>SUM(J28:J35)</f>
        <v>0</v>
      </c>
      <c r="K37" s="125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" customHeight="1">
      <c r="B39" s="19"/>
      <c r="L39" s="19"/>
    </row>
    <row r="40" spans="1:31" s="1" customFormat="1" ht="14.4" customHeight="1">
      <c r="B40" s="19"/>
      <c r="L40" s="19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26" t="s">
        <v>46</v>
      </c>
      <c r="E50" s="127"/>
      <c r="F50" s="127"/>
      <c r="G50" s="126" t="s">
        <v>47</v>
      </c>
      <c r="H50" s="127"/>
      <c r="I50" s="127"/>
      <c r="J50" s="127"/>
      <c r="K50" s="127"/>
      <c r="L50" s="50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28" t="s">
        <v>48</v>
      </c>
      <c r="E61" s="129"/>
      <c r="F61" s="130" t="s">
        <v>49</v>
      </c>
      <c r="G61" s="128" t="s">
        <v>48</v>
      </c>
      <c r="H61" s="129"/>
      <c r="I61" s="129"/>
      <c r="J61" s="131" t="s">
        <v>49</v>
      </c>
      <c r="K61" s="12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26" t="s">
        <v>50</v>
      </c>
      <c r="E65" s="132"/>
      <c r="F65" s="132"/>
      <c r="G65" s="126" t="s">
        <v>51</v>
      </c>
      <c r="H65" s="132"/>
      <c r="I65" s="132"/>
      <c r="J65" s="132"/>
      <c r="K65" s="132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28" t="s">
        <v>48</v>
      </c>
      <c r="E76" s="129"/>
      <c r="F76" s="130" t="s">
        <v>49</v>
      </c>
      <c r="G76" s="128" t="s">
        <v>48</v>
      </c>
      <c r="H76" s="129"/>
      <c r="I76" s="129"/>
      <c r="J76" s="131" t="s">
        <v>49</v>
      </c>
      <c r="K76" s="12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hidden="1" customHeight="1">
      <c r="A81" s="33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hidden="1" customHeight="1">
      <c r="A82" s="33"/>
      <c r="B82" s="34"/>
      <c r="C82" s="22" t="s">
        <v>82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53" t="str">
        <f>E7</f>
        <v>Benešov, ul. K Tužince, úsek  K. Světlé - Seifertova</v>
      </c>
      <c r="F85" s="280"/>
      <c r="G85" s="280"/>
      <c r="H85" s="280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" hidden="1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hidden="1" customHeight="1">
      <c r="A87" s="33"/>
      <c r="B87" s="34"/>
      <c r="C87" s="28" t="s">
        <v>20</v>
      </c>
      <c r="D87" s="35"/>
      <c r="E87" s="35"/>
      <c r="F87" s="26" t="str">
        <f>F10</f>
        <v xml:space="preserve"> </v>
      </c>
      <c r="G87" s="35"/>
      <c r="H87" s="35"/>
      <c r="I87" s="28" t="s">
        <v>22</v>
      </c>
      <c r="J87" s="65" t="str">
        <f>IF(J10="","",J10)</f>
        <v>6. 3. 2023</v>
      </c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15" hidden="1" customHeight="1">
      <c r="A89" s="33"/>
      <c r="B89" s="34"/>
      <c r="C89" s="28" t="s">
        <v>24</v>
      </c>
      <c r="D89" s="35"/>
      <c r="E89" s="35"/>
      <c r="F89" s="26" t="str">
        <f>E13</f>
        <v xml:space="preserve"> </v>
      </c>
      <c r="G89" s="35"/>
      <c r="H89" s="35"/>
      <c r="I89" s="28" t="s">
        <v>29</v>
      </c>
      <c r="J89" s="31" t="str">
        <f>E19</f>
        <v xml:space="preserve"> 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15" hidden="1" customHeight="1">
      <c r="A90" s="33"/>
      <c r="B90" s="34"/>
      <c r="C90" s="28" t="s">
        <v>27</v>
      </c>
      <c r="D90" s="35"/>
      <c r="E90" s="35"/>
      <c r="F90" s="26" t="str">
        <f>IF(E16="","",E16)</f>
        <v>Vyplň údaj</v>
      </c>
      <c r="G90" s="35"/>
      <c r="H90" s="35"/>
      <c r="I90" s="28" t="s">
        <v>31</v>
      </c>
      <c r="J90" s="31" t="str">
        <f>E22</f>
        <v xml:space="preserve"> </v>
      </c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hidden="1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hidden="1" customHeight="1">
      <c r="A92" s="33"/>
      <c r="B92" s="34"/>
      <c r="C92" s="137" t="s">
        <v>83</v>
      </c>
      <c r="D92" s="138"/>
      <c r="E92" s="138"/>
      <c r="F92" s="138"/>
      <c r="G92" s="138"/>
      <c r="H92" s="138"/>
      <c r="I92" s="138"/>
      <c r="J92" s="139" t="s">
        <v>84</v>
      </c>
      <c r="K92" s="138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8" hidden="1" customHeight="1">
      <c r="A94" s="33"/>
      <c r="B94" s="34"/>
      <c r="C94" s="140" t="s">
        <v>85</v>
      </c>
      <c r="D94" s="35"/>
      <c r="E94" s="35"/>
      <c r="F94" s="35"/>
      <c r="G94" s="35"/>
      <c r="H94" s="35"/>
      <c r="I94" s="35"/>
      <c r="J94" s="83">
        <f>J120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6" t="s">
        <v>86</v>
      </c>
    </row>
    <row r="95" spans="1:47" s="9" customFormat="1" ht="24.9" hidden="1" customHeight="1">
      <c r="B95" s="141"/>
      <c r="C95" s="142"/>
      <c r="D95" s="143" t="s">
        <v>87</v>
      </c>
      <c r="E95" s="144"/>
      <c r="F95" s="144"/>
      <c r="G95" s="144"/>
      <c r="H95" s="144"/>
      <c r="I95" s="144"/>
      <c r="J95" s="145">
        <f>J121</f>
        <v>0</v>
      </c>
      <c r="K95" s="142"/>
      <c r="L95" s="146"/>
    </row>
    <row r="96" spans="1:47" s="10" customFormat="1" ht="19.95" hidden="1" customHeight="1">
      <c r="B96" s="147"/>
      <c r="C96" s="148"/>
      <c r="D96" s="149" t="s">
        <v>88</v>
      </c>
      <c r="E96" s="150"/>
      <c r="F96" s="150"/>
      <c r="G96" s="150"/>
      <c r="H96" s="150"/>
      <c r="I96" s="150"/>
      <c r="J96" s="151">
        <f>J122</f>
        <v>0</v>
      </c>
      <c r="K96" s="148"/>
      <c r="L96" s="152"/>
    </row>
    <row r="97" spans="1:31" s="10" customFormat="1" ht="19.95" hidden="1" customHeight="1">
      <c r="B97" s="147"/>
      <c r="C97" s="148"/>
      <c r="D97" s="149" t="s">
        <v>89</v>
      </c>
      <c r="E97" s="150"/>
      <c r="F97" s="150"/>
      <c r="G97" s="150"/>
      <c r="H97" s="150"/>
      <c r="I97" s="150"/>
      <c r="J97" s="151">
        <f>J146</f>
        <v>0</v>
      </c>
      <c r="K97" s="148"/>
      <c r="L97" s="152"/>
    </row>
    <row r="98" spans="1:31" s="10" customFormat="1" ht="19.95" hidden="1" customHeight="1">
      <c r="B98" s="147"/>
      <c r="C98" s="148"/>
      <c r="D98" s="149" t="s">
        <v>90</v>
      </c>
      <c r="E98" s="150"/>
      <c r="F98" s="150"/>
      <c r="G98" s="150"/>
      <c r="H98" s="150"/>
      <c r="I98" s="150"/>
      <c r="J98" s="151">
        <f>J156</f>
        <v>0</v>
      </c>
      <c r="K98" s="148"/>
      <c r="L98" s="152"/>
    </row>
    <row r="99" spans="1:31" s="10" customFormat="1" ht="19.95" hidden="1" customHeight="1">
      <c r="B99" s="147"/>
      <c r="C99" s="148"/>
      <c r="D99" s="149" t="s">
        <v>91</v>
      </c>
      <c r="E99" s="150"/>
      <c r="F99" s="150"/>
      <c r="G99" s="150"/>
      <c r="H99" s="150"/>
      <c r="I99" s="150"/>
      <c r="J99" s="151">
        <f>J163</f>
        <v>0</v>
      </c>
      <c r="K99" s="148"/>
      <c r="L99" s="152"/>
    </row>
    <row r="100" spans="1:31" s="10" customFormat="1" ht="19.95" hidden="1" customHeight="1">
      <c r="B100" s="147"/>
      <c r="C100" s="148"/>
      <c r="D100" s="149" t="s">
        <v>92</v>
      </c>
      <c r="E100" s="150"/>
      <c r="F100" s="150"/>
      <c r="G100" s="150"/>
      <c r="H100" s="150"/>
      <c r="I100" s="150"/>
      <c r="J100" s="151">
        <f>J186</f>
        <v>0</v>
      </c>
      <c r="K100" s="148"/>
      <c r="L100" s="152"/>
    </row>
    <row r="101" spans="1:31" s="10" customFormat="1" ht="19.95" hidden="1" customHeight="1">
      <c r="B101" s="147"/>
      <c r="C101" s="148"/>
      <c r="D101" s="149" t="s">
        <v>93</v>
      </c>
      <c r="E101" s="150"/>
      <c r="F101" s="150"/>
      <c r="G101" s="150"/>
      <c r="H101" s="150"/>
      <c r="I101" s="150"/>
      <c r="J101" s="151">
        <f>J200</f>
        <v>0</v>
      </c>
      <c r="K101" s="148"/>
      <c r="L101" s="152"/>
    </row>
    <row r="102" spans="1:31" s="9" customFormat="1" ht="24.9" hidden="1" customHeight="1">
      <c r="B102" s="141"/>
      <c r="C102" s="142"/>
      <c r="D102" s="143" t="s">
        <v>94</v>
      </c>
      <c r="E102" s="144"/>
      <c r="F102" s="144"/>
      <c r="G102" s="144"/>
      <c r="H102" s="144"/>
      <c r="I102" s="144"/>
      <c r="J102" s="145">
        <f>J202</f>
        <v>0</v>
      </c>
      <c r="K102" s="142"/>
      <c r="L102" s="146"/>
    </row>
    <row r="103" spans="1:31" s="2" customFormat="1" ht="21.75" hidden="1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" hidden="1" customHeight="1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ht="10.199999999999999" hidden="1"/>
    <row r="106" spans="1:31" ht="10.199999999999999" hidden="1"/>
    <row r="107" spans="1:31" ht="10.199999999999999" hidden="1"/>
    <row r="108" spans="1:31" s="2" customFormat="1" ht="6.9" customHeight="1">
      <c r="A108" s="33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" customHeight="1">
      <c r="A109" s="33"/>
      <c r="B109" s="34"/>
      <c r="C109" s="22" t="s">
        <v>95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16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253" t="str">
        <f>E7</f>
        <v>Benešov, ul. K Tužince, úsek  K. Světlé - Seifertova</v>
      </c>
      <c r="F112" s="280"/>
      <c r="G112" s="280"/>
      <c r="H112" s="280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20</v>
      </c>
      <c r="D114" s="35"/>
      <c r="E114" s="35"/>
      <c r="F114" s="26" t="str">
        <f>F10</f>
        <v xml:space="preserve"> </v>
      </c>
      <c r="G114" s="35"/>
      <c r="H114" s="35"/>
      <c r="I114" s="28" t="s">
        <v>22</v>
      </c>
      <c r="J114" s="65" t="str">
        <f>IF(J10="","",J10)</f>
        <v>6. 3. 2023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15" customHeight="1">
      <c r="A116" s="33"/>
      <c r="B116" s="34"/>
      <c r="C116" s="28" t="s">
        <v>24</v>
      </c>
      <c r="D116" s="35"/>
      <c r="E116" s="35"/>
      <c r="F116" s="26" t="str">
        <f>E13</f>
        <v xml:space="preserve"> </v>
      </c>
      <c r="G116" s="35"/>
      <c r="H116" s="35"/>
      <c r="I116" s="28" t="s">
        <v>29</v>
      </c>
      <c r="J116" s="31" t="str">
        <f>E19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15" customHeight="1">
      <c r="A117" s="33"/>
      <c r="B117" s="34"/>
      <c r="C117" s="28" t="s">
        <v>27</v>
      </c>
      <c r="D117" s="35"/>
      <c r="E117" s="35"/>
      <c r="F117" s="26" t="str">
        <f>IF(E16="","",E16)</f>
        <v>Vyplň údaj</v>
      </c>
      <c r="G117" s="35"/>
      <c r="H117" s="35"/>
      <c r="I117" s="28" t="s">
        <v>31</v>
      </c>
      <c r="J117" s="31" t="str">
        <f>E22</f>
        <v xml:space="preserve"> 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53"/>
      <c r="B119" s="154"/>
      <c r="C119" s="155" t="s">
        <v>96</v>
      </c>
      <c r="D119" s="156" t="s">
        <v>58</v>
      </c>
      <c r="E119" s="156" t="s">
        <v>54</v>
      </c>
      <c r="F119" s="156" t="s">
        <v>55</v>
      </c>
      <c r="G119" s="156" t="s">
        <v>97</v>
      </c>
      <c r="H119" s="156" t="s">
        <v>98</v>
      </c>
      <c r="I119" s="156" t="s">
        <v>99</v>
      </c>
      <c r="J119" s="157" t="s">
        <v>84</v>
      </c>
      <c r="K119" s="158" t="s">
        <v>100</v>
      </c>
      <c r="L119" s="159"/>
      <c r="M119" s="74" t="s">
        <v>1</v>
      </c>
      <c r="N119" s="75" t="s">
        <v>37</v>
      </c>
      <c r="O119" s="75" t="s">
        <v>101</v>
      </c>
      <c r="P119" s="75" t="s">
        <v>102</v>
      </c>
      <c r="Q119" s="75" t="s">
        <v>103</v>
      </c>
      <c r="R119" s="75" t="s">
        <v>104</v>
      </c>
      <c r="S119" s="75" t="s">
        <v>105</v>
      </c>
      <c r="T119" s="76" t="s">
        <v>106</v>
      </c>
      <c r="U119" s="153"/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/>
    </row>
    <row r="120" spans="1:65" s="2" customFormat="1" ht="22.8" customHeight="1">
      <c r="A120" s="33"/>
      <c r="B120" s="34"/>
      <c r="C120" s="81" t="s">
        <v>107</v>
      </c>
      <c r="D120" s="35"/>
      <c r="E120" s="35"/>
      <c r="F120" s="35"/>
      <c r="G120" s="35"/>
      <c r="H120" s="35"/>
      <c r="I120" s="35"/>
      <c r="J120" s="160">
        <f>BK120</f>
        <v>0</v>
      </c>
      <c r="K120" s="35"/>
      <c r="L120" s="38"/>
      <c r="M120" s="77"/>
      <c r="N120" s="161"/>
      <c r="O120" s="78"/>
      <c r="P120" s="162">
        <f>P121+P202</f>
        <v>0</v>
      </c>
      <c r="Q120" s="78"/>
      <c r="R120" s="162">
        <f>R121+R202</f>
        <v>553.30457180000008</v>
      </c>
      <c r="S120" s="78"/>
      <c r="T120" s="163">
        <f>T121+T202</f>
        <v>966.01474999999994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72</v>
      </c>
      <c r="AU120" s="16" t="s">
        <v>86</v>
      </c>
      <c r="BK120" s="164">
        <f>BK121+BK202</f>
        <v>0</v>
      </c>
    </row>
    <row r="121" spans="1:65" s="12" customFormat="1" ht="25.95" customHeight="1">
      <c r="B121" s="165"/>
      <c r="C121" s="166"/>
      <c r="D121" s="167" t="s">
        <v>72</v>
      </c>
      <c r="E121" s="168" t="s">
        <v>108</v>
      </c>
      <c r="F121" s="168" t="s">
        <v>109</v>
      </c>
      <c r="G121" s="166"/>
      <c r="H121" s="166"/>
      <c r="I121" s="169"/>
      <c r="J121" s="170">
        <f>BK121</f>
        <v>0</v>
      </c>
      <c r="K121" s="166"/>
      <c r="L121" s="171"/>
      <c r="M121" s="172"/>
      <c r="N121" s="173"/>
      <c r="O121" s="173"/>
      <c r="P121" s="174">
        <f>P122+P146+P156+P163+P186+P200</f>
        <v>0</v>
      </c>
      <c r="Q121" s="173"/>
      <c r="R121" s="174">
        <f>R122+R146+R156+R163+R186+R200</f>
        <v>553.30457180000008</v>
      </c>
      <c r="S121" s="173"/>
      <c r="T121" s="175">
        <f>T122+T146+T156+T163+T186+T200</f>
        <v>966.01474999999994</v>
      </c>
      <c r="AR121" s="176" t="s">
        <v>78</v>
      </c>
      <c r="AT121" s="177" t="s">
        <v>72</v>
      </c>
      <c r="AU121" s="177" t="s">
        <v>73</v>
      </c>
      <c r="AY121" s="176" t="s">
        <v>110</v>
      </c>
      <c r="BK121" s="178">
        <f>BK122+BK146+BK156+BK163+BK186+BK200</f>
        <v>0</v>
      </c>
    </row>
    <row r="122" spans="1:65" s="12" customFormat="1" ht="22.8" customHeight="1">
      <c r="B122" s="165"/>
      <c r="C122" s="166"/>
      <c r="D122" s="167" t="s">
        <v>72</v>
      </c>
      <c r="E122" s="179" t="s">
        <v>78</v>
      </c>
      <c r="F122" s="179" t="s">
        <v>111</v>
      </c>
      <c r="G122" s="166"/>
      <c r="H122" s="166"/>
      <c r="I122" s="169"/>
      <c r="J122" s="180">
        <f>BK122</f>
        <v>0</v>
      </c>
      <c r="K122" s="166"/>
      <c r="L122" s="171"/>
      <c r="M122" s="172"/>
      <c r="N122" s="173"/>
      <c r="O122" s="173"/>
      <c r="P122" s="174">
        <f>SUM(P123:P145)</f>
        <v>0</v>
      </c>
      <c r="Q122" s="173"/>
      <c r="R122" s="174">
        <f>SUM(R123:R145)</f>
        <v>0.47177200000000002</v>
      </c>
      <c r="S122" s="173"/>
      <c r="T122" s="175">
        <f>SUM(T123:T145)</f>
        <v>966.01474999999994</v>
      </c>
      <c r="AR122" s="176" t="s">
        <v>78</v>
      </c>
      <c r="AT122" s="177" t="s">
        <v>72</v>
      </c>
      <c r="AU122" s="177" t="s">
        <v>78</v>
      </c>
      <c r="AY122" s="176" t="s">
        <v>110</v>
      </c>
      <c r="BK122" s="178">
        <f>SUM(BK123:BK145)</f>
        <v>0</v>
      </c>
    </row>
    <row r="123" spans="1:65" s="2" customFormat="1" ht="16.5" customHeight="1">
      <c r="A123" s="33"/>
      <c r="B123" s="34"/>
      <c r="C123" s="181" t="s">
        <v>112</v>
      </c>
      <c r="D123" s="181" t="s">
        <v>113</v>
      </c>
      <c r="E123" s="182" t="s">
        <v>114</v>
      </c>
      <c r="F123" s="183" t="s">
        <v>115</v>
      </c>
      <c r="G123" s="184" t="s">
        <v>116</v>
      </c>
      <c r="H123" s="185">
        <v>258.52499999999998</v>
      </c>
      <c r="I123" s="186"/>
      <c r="J123" s="187">
        <f>ROUND(I123*H123,2)</f>
        <v>0</v>
      </c>
      <c r="K123" s="188"/>
      <c r="L123" s="38"/>
      <c r="M123" s="189" t="s">
        <v>1</v>
      </c>
      <c r="N123" s="190" t="s">
        <v>38</v>
      </c>
      <c r="O123" s="70"/>
      <c r="P123" s="191">
        <f>O123*H123</f>
        <v>0</v>
      </c>
      <c r="Q123" s="191">
        <v>0</v>
      </c>
      <c r="R123" s="191">
        <f>Q123*H123</f>
        <v>0</v>
      </c>
      <c r="S123" s="191">
        <v>0.22</v>
      </c>
      <c r="T123" s="192">
        <f>S123*H123</f>
        <v>56.875499999999995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3" t="s">
        <v>112</v>
      </c>
      <c r="AT123" s="193" t="s">
        <v>113</v>
      </c>
      <c r="AU123" s="193" t="s">
        <v>80</v>
      </c>
      <c r="AY123" s="16" t="s">
        <v>110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16" t="s">
        <v>78</v>
      </c>
      <c r="BK123" s="194">
        <f>ROUND(I123*H123,2)</f>
        <v>0</v>
      </c>
      <c r="BL123" s="16" t="s">
        <v>112</v>
      </c>
      <c r="BM123" s="193" t="s">
        <v>117</v>
      </c>
    </row>
    <row r="124" spans="1:65" s="13" customFormat="1" ht="10.199999999999999">
      <c r="B124" s="195"/>
      <c r="C124" s="196"/>
      <c r="D124" s="197" t="s">
        <v>118</v>
      </c>
      <c r="E124" s="198" t="s">
        <v>1</v>
      </c>
      <c r="F124" s="199" t="s">
        <v>119</v>
      </c>
      <c r="G124" s="196"/>
      <c r="H124" s="200">
        <v>6.4249999999999998</v>
      </c>
      <c r="I124" s="201"/>
      <c r="J124" s="196"/>
      <c r="K124" s="196"/>
      <c r="L124" s="202"/>
      <c r="M124" s="203"/>
      <c r="N124" s="204"/>
      <c r="O124" s="204"/>
      <c r="P124" s="204"/>
      <c r="Q124" s="204"/>
      <c r="R124" s="204"/>
      <c r="S124" s="204"/>
      <c r="T124" s="205"/>
      <c r="AT124" s="206" t="s">
        <v>118</v>
      </c>
      <c r="AU124" s="206" t="s">
        <v>80</v>
      </c>
      <c r="AV124" s="13" t="s">
        <v>80</v>
      </c>
      <c r="AW124" s="13" t="s">
        <v>30</v>
      </c>
      <c r="AX124" s="13" t="s">
        <v>73</v>
      </c>
      <c r="AY124" s="206" t="s">
        <v>110</v>
      </c>
    </row>
    <row r="125" spans="1:65" s="13" customFormat="1" ht="10.199999999999999">
      <c r="B125" s="195"/>
      <c r="C125" s="196"/>
      <c r="D125" s="197" t="s">
        <v>118</v>
      </c>
      <c r="E125" s="198" t="s">
        <v>1</v>
      </c>
      <c r="F125" s="199" t="s">
        <v>120</v>
      </c>
      <c r="G125" s="196"/>
      <c r="H125" s="200">
        <v>196</v>
      </c>
      <c r="I125" s="201"/>
      <c r="J125" s="196"/>
      <c r="K125" s="196"/>
      <c r="L125" s="202"/>
      <c r="M125" s="203"/>
      <c r="N125" s="204"/>
      <c r="O125" s="204"/>
      <c r="P125" s="204"/>
      <c r="Q125" s="204"/>
      <c r="R125" s="204"/>
      <c r="S125" s="204"/>
      <c r="T125" s="205"/>
      <c r="AT125" s="206" t="s">
        <v>118</v>
      </c>
      <c r="AU125" s="206" t="s">
        <v>80</v>
      </c>
      <c r="AV125" s="13" t="s">
        <v>80</v>
      </c>
      <c r="AW125" s="13" t="s">
        <v>30</v>
      </c>
      <c r="AX125" s="13" t="s">
        <v>73</v>
      </c>
      <c r="AY125" s="206" t="s">
        <v>110</v>
      </c>
    </row>
    <row r="126" spans="1:65" s="13" customFormat="1" ht="10.199999999999999">
      <c r="B126" s="195"/>
      <c r="C126" s="196"/>
      <c r="D126" s="197" t="s">
        <v>118</v>
      </c>
      <c r="E126" s="198" t="s">
        <v>1</v>
      </c>
      <c r="F126" s="199" t="s">
        <v>121</v>
      </c>
      <c r="G126" s="196"/>
      <c r="H126" s="200">
        <v>56.1</v>
      </c>
      <c r="I126" s="201"/>
      <c r="J126" s="196"/>
      <c r="K126" s="196"/>
      <c r="L126" s="202"/>
      <c r="M126" s="203"/>
      <c r="N126" s="204"/>
      <c r="O126" s="204"/>
      <c r="P126" s="204"/>
      <c r="Q126" s="204"/>
      <c r="R126" s="204"/>
      <c r="S126" s="204"/>
      <c r="T126" s="205"/>
      <c r="AT126" s="206" t="s">
        <v>118</v>
      </c>
      <c r="AU126" s="206" t="s">
        <v>80</v>
      </c>
      <c r="AV126" s="13" t="s">
        <v>80</v>
      </c>
      <c r="AW126" s="13" t="s">
        <v>30</v>
      </c>
      <c r="AX126" s="13" t="s">
        <v>73</v>
      </c>
      <c r="AY126" s="206" t="s">
        <v>110</v>
      </c>
    </row>
    <row r="127" spans="1:65" s="14" customFormat="1" ht="10.199999999999999">
      <c r="B127" s="207"/>
      <c r="C127" s="208"/>
      <c r="D127" s="197" t="s">
        <v>118</v>
      </c>
      <c r="E127" s="209" t="s">
        <v>1</v>
      </c>
      <c r="F127" s="210" t="s">
        <v>122</v>
      </c>
      <c r="G127" s="208"/>
      <c r="H127" s="211">
        <v>258.52500000000003</v>
      </c>
      <c r="I127" s="212"/>
      <c r="J127" s="208"/>
      <c r="K127" s="208"/>
      <c r="L127" s="213"/>
      <c r="M127" s="214"/>
      <c r="N127" s="215"/>
      <c r="O127" s="215"/>
      <c r="P127" s="215"/>
      <c r="Q127" s="215"/>
      <c r="R127" s="215"/>
      <c r="S127" s="215"/>
      <c r="T127" s="216"/>
      <c r="AT127" s="217" t="s">
        <v>118</v>
      </c>
      <c r="AU127" s="217" t="s">
        <v>80</v>
      </c>
      <c r="AV127" s="14" t="s">
        <v>112</v>
      </c>
      <c r="AW127" s="14" t="s">
        <v>30</v>
      </c>
      <c r="AX127" s="14" t="s">
        <v>78</v>
      </c>
      <c r="AY127" s="217" t="s">
        <v>110</v>
      </c>
    </row>
    <row r="128" spans="1:65" s="2" customFormat="1" ht="24.15" customHeight="1">
      <c r="A128" s="33"/>
      <c r="B128" s="34"/>
      <c r="C128" s="181" t="s">
        <v>123</v>
      </c>
      <c r="D128" s="181" t="s">
        <v>113</v>
      </c>
      <c r="E128" s="182" t="s">
        <v>124</v>
      </c>
      <c r="F128" s="183" t="s">
        <v>125</v>
      </c>
      <c r="G128" s="184" t="s">
        <v>116</v>
      </c>
      <c r="H128" s="185">
        <v>472.65</v>
      </c>
      <c r="I128" s="186"/>
      <c r="J128" s="187">
        <f>ROUND(I128*H128,2)</f>
        <v>0</v>
      </c>
      <c r="K128" s="188"/>
      <c r="L128" s="38"/>
      <c r="M128" s="189" t="s">
        <v>1</v>
      </c>
      <c r="N128" s="190" t="s">
        <v>38</v>
      </c>
      <c r="O128" s="70"/>
      <c r="P128" s="191">
        <f>O128*H128</f>
        <v>0</v>
      </c>
      <c r="Q128" s="191">
        <v>0</v>
      </c>
      <c r="R128" s="191">
        <f>Q128*H128</f>
        <v>0</v>
      </c>
      <c r="S128" s="191">
        <v>0.44</v>
      </c>
      <c r="T128" s="192">
        <f>S128*H128</f>
        <v>207.96599999999998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3" t="s">
        <v>112</v>
      </c>
      <c r="AT128" s="193" t="s">
        <v>113</v>
      </c>
      <c r="AU128" s="193" t="s">
        <v>80</v>
      </c>
      <c r="AY128" s="16" t="s">
        <v>110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16" t="s">
        <v>78</v>
      </c>
      <c r="BK128" s="194">
        <f>ROUND(I128*H128,2)</f>
        <v>0</v>
      </c>
      <c r="BL128" s="16" t="s">
        <v>112</v>
      </c>
      <c r="BM128" s="193" t="s">
        <v>126</v>
      </c>
    </row>
    <row r="129" spans="1:65" s="13" customFormat="1" ht="10.199999999999999">
      <c r="B129" s="195"/>
      <c r="C129" s="196"/>
      <c r="D129" s="197" t="s">
        <v>118</v>
      </c>
      <c r="E129" s="198" t="s">
        <v>1</v>
      </c>
      <c r="F129" s="199" t="s">
        <v>127</v>
      </c>
      <c r="G129" s="196"/>
      <c r="H129" s="200">
        <v>472.65</v>
      </c>
      <c r="I129" s="201"/>
      <c r="J129" s="196"/>
      <c r="K129" s="196"/>
      <c r="L129" s="202"/>
      <c r="M129" s="203"/>
      <c r="N129" s="204"/>
      <c r="O129" s="204"/>
      <c r="P129" s="204"/>
      <c r="Q129" s="204"/>
      <c r="R129" s="204"/>
      <c r="S129" s="204"/>
      <c r="T129" s="205"/>
      <c r="AT129" s="206" t="s">
        <v>118</v>
      </c>
      <c r="AU129" s="206" t="s">
        <v>80</v>
      </c>
      <c r="AV129" s="13" t="s">
        <v>80</v>
      </c>
      <c r="AW129" s="13" t="s">
        <v>30</v>
      </c>
      <c r="AX129" s="13" t="s">
        <v>78</v>
      </c>
      <c r="AY129" s="206" t="s">
        <v>110</v>
      </c>
    </row>
    <row r="130" spans="1:65" s="2" customFormat="1" ht="33" customHeight="1">
      <c r="A130" s="33"/>
      <c r="B130" s="34"/>
      <c r="C130" s="181" t="s">
        <v>128</v>
      </c>
      <c r="D130" s="181" t="s">
        <v>113</v>
      </c>
      <c r="E130" s="182" t="s">
        <v>129</v>
      </c>
      <c r="F130" s="183" t="s">
        <v>130</v>
      </c>
      <c r="G130" s="184" t="s">
        <v>116</v>
      </c>
      <c r="H130" s="185">
        <v>2948.5749999999998</v>
      </c>
      <c r="I130" s="186"/>
      <c r="J130" s="187">
        <f>ROUND(I130*H130,2)</f>
        <v>0</v>
      </c>
      <c r="K130" s="188"/>
      <c r="L130" s="38"/>
      <c r="M130" s="189" t="s">
        <v>1</v>
      </c>
      <c r="N130" s="190" t="s">
        <v>38</v>
      </c>
      <c r="O130" s="70"/>
      <c r="P130" s="191">
        <f>O130*H130</f>
        <v>0</v>
      </c>
      <c r="Q130" s="191">
        <v>1.6000000000000001E-4</v>
      </c>
      <c r="R130" s="191">
        <f>Q130*H130</f>
        <v>0.47177200000000002</v>
      </c>
      <c r="S130" s="191">
        <v>0.23</v>
      </c>
      <c r="T130" s="192">
        <f>S130*H130</f>
        <v>678.17224999999996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3" t="s">
        <v>112</v>
      </c>
      <c r="AT130" s="193" t="s">
        <v>113</v>
      </c>
      <c r="AU130" s="193" t="s">
        <v>80</v>
      </c>
      <c r="AY130" s="16" t="s">
        <v>110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16" t="s">
        <v>78</v>
      </c>
      <c r="BK130" s="194">
        <f>ROUND(I130*H130,2)</f>
        <v>0</v>
      </c>
      <c r="BL130" s="16" t="s">
        <v>112</v>
      </c>
      <c r="BM130" s="193" t="s">
        <v>131</v>
      </c>
    </row>
    <row r="131" spans="1:65" s="13" customFormat="1" ht="10.199999999999999">
      <c r="B131" s="195"/>
      <c r="C131" s="196"/>
      <c r="D131" s="197" t="s">
        <v>118</v>
      </c>
      <c r="E131" s="198" t="s">
        <v>1</v>
      </c>
      <c r="F131" s="199" t="s">
        <v>132</v>
      </c>
      <c r="G131" s="196"/>
      <c r="H131" s="200">
        <v>3151</v>
      </c>
      <c r="I131" s="201"/>
      <c r="J131" s="196"/>
      <c r="K131" s="196"/>
      <c r="L131" s="202"/>
      <c r="M131" s="203"/>
      <c r="N131" s="204"/>
      <c r="O131" s="204"/>
      <c r="P131" s="204"/>
      <c r="Q131" s="204"/>
      <c r="R131" s="204"/>
      <c r="S131" s="204"/>
      <c r="T131" s="205"/>
      <c r="AT131" s="206" t="s">
        <v>118</v>
      </c>
      <c r="AU131" s="206" t="s">
        <v>80</v>
      </c>
      <c r="AV131" s="13" t="s">
        <v>80</v>
      </c>
      <c r="AW131" s="13" t="s">
        <v>30</v>
      </c>
      <c r="AX131" s="13" t="s">
        <v>73</v>
      </c>
      <c r="AY131" s="206" t="s">
        <v>110</v>
      </c>
    </row>
    <row r="132" spans="1:65" s="13" customFormat="1" ht="10.199999999999999">
      <c r="B132" s="195"/>
      <c r="C132" s="196"/>
      <c r="D132" s="197" t="s">
        <v>118</v>
      </c>
      <c r="E132" s="198" t="s">
        <v>1</v>
      </c>
      <c r="F132" s="199" t="s">
        <v>133</v>
      </c>
      <c r="G132" s="196"/>
      <c r="H132" s="200">
        <v>-202.42500000000001</v>
      </c>
      <c r="I132" s="201"/>
      <c r="J132" s="196"/>
      <c r="K132" s="196"/>
      <c r="L132" s="202"/>
      <c r="M132" s="203"/>
      <c r="N132" s="204"/>
      <c r="O132" s="204"/>
      <c r="P132" s="204"/>
      <c r="Q132" s="204"/>
      <c r="R132" s="204"/>
      <c r="S132" s="204"/>
      <c r="T132" s="205"/>
      <c r="AT132" s="206" t="s">
        <v>118</v>
      </c>
      <c r="AU132" s="206" t="s">
        <v>80</v>
      </c>
      <c r="AV132" s="13" t="s">
        <v>80</v>
      </c>
      <c r="AW132" s="13" t="s">
        <v>30</v>
      </c>
      <c r="AX132" s="13" t="s">
        <v>73</v>
      </c>
      <c r="AY132" s="206" t="s">
        <v>110</v>
      </c>
    </row>
    <row r="133" spans="1:65" s="14" customFormat="1" ht="10.199999999999999">
      <c r="B133" s="207"/>
      <c r="C133" s="208"/>
      <c r="D133" s="197" t="s">
        <v>118</v>
      </c>
      <c r="E133" s="209" t="s">
        <v>1</v>
      </c>
      <c r="F133" s="210" t="s">
        <v>122</v>
      </c>
      <c r="G133" s="208"/>
      <c r="H133" s="211">
        <v>2948.5749999999998</v>
      </c>
      <c r="I133" s="212"/>
      <c r="J133" s="208"/>
      <c r="K133" s="208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118</v>
      </c>
      <c r="AU133" s="217" t="s">
        <v>80</v>
      </c>
      <c r="AV133" s="14" t="s">
        <v>112</v>
      </c>
      <c r="AW133" s="14" t="s">
        <v>30</v>
      </c>
      <c r="AX133" s="14" t="s">
        <v>78</v>
      </c>
      <c r="AY133" s="217" t="s">
        <v>110</v>
      </c>
    </row>
    <row r="134" spans="1:65" s="2" customFormat="1" ht="16.5" customHeight="1">
      <c r="A134" s="33"/>
      <c r="B134" s="34"/>
      <c r="C134" s="181" t="s">
        <v>134</v>
      </c>
      <c r="D134" s="181" t="s">
        <v>113</v>
      </c>
      <c r="E134" s="182" t="s">
        <v>135</v>
      </c>
      <c r="F134" s="183" t="s">
        <v>136</v>
      </c>
      <c r="G134" s="184" t="s">
        <v>137</v>
      </c>
      <c r="H134" s="185">
        <v>112.2</v>
      </c>
      <c r="I134" s="186"/>
      <c r="J134" s="187">
        <f>ROUND(I134*H134,2)</f>
        <v>0</v>
      </c>
      <c r="K134" s="188"/>
      <c r="L134" s="38"/>
      <c r="M134" s="189" t="s">
        <v>1</v>
      </c>
      <c r="N134" s="190" t="s">
        <v>38</v>
      </c>
      <c r="O134" s="70"/>
      <c r="P134" s="191">
        <f>O134*H134</f>
        <v>0</v>
      </c>
      <c r="Q134" s="191">
        <v>0</v>
      </c>
      <c r="R134" s="191">
        <f>Q134*H134</f>
        <v>0</v>
      </c>
      <c r="S134" s="191">
        <v>0.20499999999999999</v>
      </c>
      <c r="T134" s="192">
        <f>S134*H134</f>
        <v>23.000999999999998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3" t="s">
        <v>112</v>
      </c>
      <c r="AT134" s="193" t="s">
        <v>113</v>
      </c>
      <c r="AU134" s="193" t="s">
        <v>80</v>
      </c>
      <c r="AY134" s="16" t="s">
        <v>110</v>
      </c>
      <c r="BE134" s="194">
        <f>IF(N134="základní",J134,0)</f>
        <v>0</v>
      </c>
      <c r="BF134" s="194">
        <f>IF(N134="snížená",J134,0)</f>
        <v>0</v>
      </c>
      <c r="BG134" s="194">
        <f>IF(N134="zákl. přenesená",J134,0)</f>
        <v>0</v>
      </c>
      <c r="BH134" s="194">
        <f>IF(N134="sníž. přenesená",J134,0)</f>
        <v>0</v>
      </c>
      <c r="BI134" s="194">
        <f>IF(N134="nulová",J134,0)</f>
        <v>0</v>
      </c>
      <c r="BJ134" s="16" t="s">
        <v>78</v>
      </c>
      <c r="BK134" s="194">
        <f>ROUND(I134*H134,2)</f>
        <v>0</v>
      </c>
      <c r="BL134" s="16" t="s">
        <v>112</v>
      </c>
      <c r="BM134" s="193" t="s">
        <v>138</v>
      </c>
    </row>
    <row r="135" spans="1:65" s="13" customFormat="1" ht="10.199999999999999">
      <c r="B135" s="195"/>
      <c r="C135" s="196"/>
      <c r="D135" s="197" t="s">
        <v>118</v>
      </c>
      <c r="E135" s="198" t="s">
        <v>1</v>
      </c>
      <c r="F135" s="199" t="s">
        <v>139</v>
      </c>
      <c r="G135" s="196"/>
      <c r="H135" s="200">
        <v>112.2</v>
      </c>
      <c r="I135" s="201"/>
      <c r="J135" s="196"/>
      <c r="K135" s="196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118</v>
      </c>
      <c r="AU135" s="206" t="s">
        <v>80</v>
      </c>
      <c r="AV135" s="13" t="s">
        <v>80</v>
      </c>
      <c r="AW135" s="13" t="s">
        <v>30</v>
      </c>
      <c r="AX135" s="13" t="s">
        <v>78</v>
      </c>
      <c r="AY135" s="206" t="s">
        <v>110</v>
      </c>
    </row>
    <row r="136" spans="1:65" s="2" customFormat="1" ht="24.15" customHeight="1">
      <c r="A136" s="33"/>
      <c r="B136" s="34"/>
      <c r="C136" s="181" t="s">
        <v>140</v>
      </c>
      <c r="D136" s="181" t="s">
        <v>113</v>
      </c>
      <c r="E136" s="182" t="s">
        <v>141</v>
      </c>
      <c r="F136" s="183" t="s">
        <v>142</v>
      </c>
      <c r="G136" s="184" t="s">
        <v>143</v>
      </c>
      <c r="H136" s="185">
        <v>10.098000000000001</v>
      </c>
      <c r="I136" s="186"/>
      <c r="J136" s="187">
        <f>ROUND(I136*H136,2)</f>
        <v>0</v>
      </c>
      <c r="K136" s="188"/>
      <c r="L136" s="38"/>
      <c r="M136" s="189" t="s">
        <v>1</v>
      </c>
      <c r="N136" s="190" t="s">
        <v>38</v>
      </c>
      <c r="O136" s="70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3" t="s">
        <v>112</v>
      </c>
      <c r="AT136" s="193" t="s">
        <v>113</v>
      </c>
      <c r="AU136" s="193" t="s">
        <v>80</v>
      </c>
      <c r="AY136" s="16" t="s">
        <v>110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6" t="s">
        <v>78</v>
      </c>
      <c r="BK136" s="194">
        <f>ROUND(I136*H136,2)</f>
        <v>0</v>
      </c>
      <c r="BL136" s="16" t="s">
        <v>112</v>
      </c>
      <c r="BM136" s="193" t="s">
        <v>144</v>
      </c>
    </row>
    <row r="137" spans="1:65" s="13" customFormat="1" ht="10.199999999999999">
      <c r="B137" s="195"/>
      <c r="C137" s="196"/>
      <c r="D137" s="197" t="s">
        <v>118</v>
      </c>
      <c r="E137" s="198" t="s">
        <v>1</v>
      </c>
      <c r="F137" s="199" t="s">
        <v>145</v>
      </c>
      <c r="G137" s="196"/>
      <c r="H137" s="200">
        <v>10.098000000000001</v>
      </c>
      <c r="I137" s="201"/>
      <c r="J137" s="196"/>
      <c r="K137" s="196"/>
      <c r="L137" s="202"/>
      <c r="M137" s="203"/>
      <c r="N137" s="204"/>
      <c r="O137" s="204"/>
      <c r="P137" s="204"/>
      <c r="Q137" s="204"/>
      <c r="R137" s="204"/>
      <c r="S137" s="204"/>
      <c r="T137" s="205"/>
      <c r="AT137" s="206" t="s">
        <v>118</v>
      </c>
      <c r="AU137" s="206" t="s">
        <v>80</v>
      </c>
      <c r="AV137" s="13" t="s">
        <v>80</v>
      </c>
      <c r="AW137" s="13" t="s">
        <v>30</v>
      </c>
      <c r="AX137" s="13" t="s">
        <v>78</v>
      </c>
      <c r="AY137" s="206" t="s">
        <v>110</v>
      </c>
    </row>
    <row r="138" spans="1:65" s="2" customFormat="1" ht="37.799999999999997" customHeight="1">
      <c r="A138" s="33"/>
      <c r="B138" s="34"/>
      <c r="C138" s="181" t="s">
        <v>146</v>
      </c>
      <c r="D138" s="181" t="s">
        <v>113</v>
      </c>
      <c r="E138" s="182" t="s">
        <v>147</v>
      </c>
      <c r="F138" s="183" t="s">
        <v>148</v>
      </c>
      <c r="G138" s="184" t="s">
        <v>143</v>
      </c>
      <c r="H138" s="185">
        <v>10.098000000000001</v>
      </c>
      <c r="I138" s="186"/>
      <c r="J138" s="187">
        <f>ROUND(I138*H138,2)</f>
        <v>0</v>
      </c>
      <c r="K138" s="188"/>
      <c r="L138" s="38"/>
      <c r="M138" s="189" t="s">
        <v>1</v>
      </c>
      <c r="N138" s="190" t="s">
        <v>38</v>
      </c>
      <c r="O138" s="70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3" t="s">
        <v>112</v>
      </c>
      <c r="AT138" s="193" t="s">
        <v>113</v>
      </c>
      <c r="AU138" s="193" t="s">
        <v>80</v>
      </c>
      <c r="AY138" s="16" t="s">
        <v>110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16" t="s">
        <v>78</v>
      </c>
      <c r="BK138" s="194">
        <f>ROUND(I138*H138,2)</f>
        <v>0</v>
      </c>
      <c r="BL138" s="16" t="s">
        <v>112</v>
      </c>
      <c r="BM138" s="193" t="s">
        <v>149</v>
      </c>
    </row>
    <row r="139" spans="1:65" s="2" customFormat="1" ht="37.799999999999997" customHeight="1">
      <c r="A139" s="33"/>
      <c r="B139" s="34"/>
      <c r="C139" s="181" t="s">
        <v>150</v>
      </c>
      <c r="D139" s="181" t="s">
        <v>113</v>
      </c>
      <c r="E139" s="182" t="s">
        <v>151</v>
      </c>
      <c r="F139" s="183" t="s">
        <v>152</v>
      </c>
      <c r="G139" s="184" t="s">
        <v>143</v>
      </c>
      <c r="H139" s="185">
        <v>80.784000000000006</v>
      </c>
      <c r="I139" s="186"/>
      <c r="J139" s="187">
        <f>ROUND(I139*H139,2)</f>
        <v>0</v>
      </c>
      <c r="K139" s="188"/>
      <c r="L139" s="38"/>
      <c r="M139" s="189" t="s">
        <v>1</v>
      </c>
      <c r="N139" s="190" t="s">
        <v>38</v>
      </c>
      <c r="O139" s="70"/>
      <c r="P139" s="191">
        <f>O139*H139</f>
        <v>0</v>
      </c>
      <c r="Q139" s="191">
        <v>0</v>
      </c>
      <c r="R139" s="191">
        <f>Q139*H139</f>
        <v>0</v>
      </c>
      <c r="S139" s="191">
        <v>0</v>
      </c>
      <c r="T139" s="19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3" t="s">
        <v>112</v>
      </c>
      <c r="AT139" s="193" t="s">
        <v>113</v>
      </c>
      <c r="AU139" s="193" t="s">
        <v>80</v>
      </c>
      <c r="AY139" s="16" t="s">
        <v>110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6" t="s">
        <v>78</v>
      </c>
      <c r="BK139" s="194">
        <f>ROUND(I139*H139,2)</f>
        <v>0</v>
      </c>
      <c r="BL139" s="16" t="s">
        <v>112</v>
      </c>
      <c r="BM139" s="193" t="s">
        <v>153</v>
      </c>
    </row>
    <row r="140" spans="1:65" s="13" customFormat="1" ht="10.199999999999999">
      <c r="B140" s="195"/>
      <c r="C140" s="196"/>
      <c r="D140" s="197" t="s">
        <v>118</v>
      </c>
      <c r="E140" s="198" t="s">
        <v>1</v>
      </c>
      <c r="F140" s="199" t="s">
        <v>154</v>
      </c>
      <c r="G140" s="196"/>
      <c r="H140" s="200">
        <v>80.784000000000006</v>
      </c>
      <c r="I140" s="201"/>
      <c r="J140" s="196"/>
      <c r="K140" s="196"/>
      <c r="L140" s="202"/>
      <c r="M140" s="203"/>
      <c r="N140" s="204"/>
      <c r="O140" s="204"/>
      <c r="P140" s="204"/>
      <c r="Q140" s="204"/>
      <c r="R140" s="204"/>
      <c r="S140" s="204"/>
      <c r="T140" s="205"/>
      <c r="AT140" s="206" t="s">
        <v>118</v>
      </c>
      <c r="AU140" s="206" t="s">
        <v>80</v>
      </c>
      <c r="AV140" s="13" t="s">
        <v>80</v>
      </c>
      <c r="AW140" s="13" t="s">
        <v>30</v>
      </c>
      <c r="AX140" s="13" t="s">
        <v>78</v>
      </c>
      <c r="AY140" s="206" t="s">
        <v>110</v>
      </c>
    </row>
    <row r="141" spans="1:65" s="2" customFormat="1" ht="16.5" customHeight="1">
      <c r="A141" s="33"/>
      <c r="B141" s="34"/>
      <c r="C141" s="181" t="s">
        <v>155</v>
      </c>
      <c r="D141" s="181" t="s">
        <v>113</v>
      </c>
      <c r="E141" s="182" t="s">
        <v>156</v>
      </c>
      <c r="F141" s="183" t="s">
        <v>157</v>
      </c>
      <c r="G141" s="184" t="s">
        <v>143</v>
      </c>
      <c r="H141" s="185">
        <v>10.098000000000001</v>
      </c>
      <c r="I141" s="186"/>
      <c r="J141" s="187">
        <f>ROUND(I141*H141,2)</f>
        <v>0</v>
      </c>
      <c r="K141" s="188"/>
      <c r="L141" s="38"/>
      <c r="M141" s="189" t="s">
        <v>1</v>
      </c>
      <c r="N141" s="190" t="s">
        <v>38</v>
      </c>
      <c r="O141" s="70"/>
      <c r="P141" s="191">
        <f>O141*H141</f>
        <v>0</v>
      </c>
      <c r="Q141" s="191">
        <v>0</v>
      </c>
      <c r="R141" s="191">
        <f>Q141*H141</f>
        <v>0</v>
      </c>
      <c r="S141" s="191">
        <v>0</v>
      </c>
      <c r="T141" s="19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3" t="s">
        <v>112</v>
      </c>
      <c r="AT141" s="193" t="s">
        <v>113</v>
      </c>
      <c r="AU141" s="193" t="s">
        <v>80</v>
      </c>
      <c r="AY141" s="16" t="s">
        <v>110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6" t="s">
        <v>78</v>
      </c>
      <c r="BK141" s="194">
        <f>ROUND(I141*H141,2)</f>
        <v>0</v>
      </c>
      <c r="BL141" s="16" t="s">
        <v>112</v>
      </c>
      <c r="BM141" s="193" t="s">
        <v>158</v>
      </c>
    </row>
    <row r="142" spans="1:65" s="2" customFormat="1" ht="24.15" customHeight="1">
      <c r="A142" s="33"/>
      <c r="B142" s="34"/>
      <c r="C142" s="181" t="s">
        <v>159</v>
      </c>
      <c r="D142" s="181" t="s">
        <v>113</v>
      </c>
      <c r="E142" s="182" t="s">
        <v>160</v>
      </c>
      <c r="F142" s="183" t="s">
        <v>161</v>
      </c>
      <c r="G142" s="184" t="s">
        <v>116</v>
      </c>
      <c r="H142" s="185">
        <v>528.75</v>
      </c>
      <c r="I142" s="186"/>
      <c r="J142" s="187">
        <f>ROUND(I142*H142,2)</f>
        <v>0</v>
      </c>
      <c r="K142" s="188"/>
      <c r="L142" s="38"/>
      <c r="M142" s="189" t="s">
        <v>1</v>
      </c>
      <c r="N142" s="190" t="s">
        <v>38</v>
      </c>
      <c r="O142" s="70"/>
      <c r="P142" s="191">
        <f>O142*H142</f>
        <v>0</v>
      </c>
      <c r="Q142" s="191">
        <v>0</v>
      </c>
      <c r="R142" s="191">
        <f>Q142*H142</f>
        <v>0</v>
      </c>
      <c r="S142" s="191">
        <v>0</v>
      </c>
      <c r="T142" s="19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3" t="s">
        <v>112</v>
      </c>
      <c r="AT142" s="193" t="s">
        <v>113</v>
      </c>
      <c r="AU142" s="193" t="s">
        <v>80</v>
      </c>
      <c r="AY142" s="16" t="s">
        <v>110</v>
      </c>
      <c r="BE142" s="194">
        <f>IF(N142="základní",J142,0)</f>
        <v>0</v>
      </c>
      <c r="BF142" s="194">
        <f>IF(N142="snížená",J142,0)</f>
        <v>0</v>
      </c>
      <c r="BG142" s="194">
        <f>IF(N142="zákl. přenesená",J142,0)</f>
        <v>0</v>
      </c>
      <c r="BH142" s="194">
        <f>IF(N142="sníž. přenesená",J142,0)</f>
        <v>0</v>
      </c>
      <c r="BI142" s="194">
        <f>IF(N142="nulová",J142,0)</f>
        <v>0</v>
      </c>
      <c r="BJ142" s="16" t="s">
        <v>78</v>
      </c>
      <c r="BK142" s="194">
        <f>ROUND(I142*H142,2)</f>
        <v>0</v>
      </c>
      <c r="BL142" s="16" t="s">
        <v>112</v>
      </c>
      <c r="BM142" s="193" t="s">
        <v>162</v>
      </c>
    </row>
    <row r="143" spans="1:65" s="13" customFormat="1" ht="10.199999999999999">
      <c r="B143" s="195"/>
      <c r="C143" s="196"/>
      <c r="D143" s="197" t="s">
        <v>118</v>
      </c>
      <c r="E143" s="198" t="s">
        <v>1</v>
      </c>
      <c r="F143" s="199" t="s">
        <v>163</v>
      </c>
      <c r="G143" s="196"/>
      <c r="H143" s="200">
        <v>472.65</v>
      </c>
      <c r="I143" s="201"/>
      <c r="J143" s="196"/>
      <c r="K143" s="196"/>
      <c r="L143" s="202"/>
      <c r="M143" s="203"/>
      <c r="N143" s="204"/>
      <c r="O143" s="204"/>
      <c r="P143" s="204"/>
      <c r="Q143" s="204"/>
      <c r="R143" s="204"/>
      <c r="S143" s="204"/>
      <c r="T143" s="205"/>
      <c r="AT143" s="206" t="s">
        <v>118</v>
      </c>
      <c r="AU143" s="206" t="s">
        <v>80</v>
      </c>
      <c r="AV143" s="13" t="s">
        <v>80</v>
      </c>
      <c r="AW143" s="13" t="s">
        <v>30</v>
      </c>
      <c r="AX143" s="13" t="s">
        <v>73</v>
      </c>
      <c r="AY143" s="206" t="s">
        <v>110</v>
      </c>
    </row>
    <row r="144" spans="1:65" s="13" customFormat="1" ht="10.199999999999999">
      <c r="B144" s="195"/>
      <c r="C144" s="196"/>
      <c r="D144" s="197" t="s">
        <v>118</v>
      </c>
      <c r="E144" s="198" t="s">
        <v>1</v>
      </c>
      <c r="F144" s="199" t="s">
        <v>164</v>
      </c>
      <c r="G144" s="196"/>
      <c r="H144" s="200">
        <v>56.1</v>
      </c>
      <c r="I144" s="201"/>
      <c r="J144" s="196"/>
      <c r="K144" s="196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118</v>
      </c>
      <c r="AU144" s="206" t="s">
        <v>80</v>
      </c>
      <c r="AV144" s="13" t="s">
        <v>80</v>
      </c>
      <c r="AW144" s="13" t="s">
        <v>30</v>
      </c>
      <c r="AX144" s="13" t="s">
        <v>73</v>
      </c>
      <c r="AY144" s="206" t="s">
        <v>110</v>
      </c>
    </row>
    <row r="145" spans="1:65" s="14" customFormat="1" ht="10.199999999999999">
      <c r="B145" s="207"/>
      <c r="C145" s="208"/>
      <c r="D145" s="197" t="s">
        <v>118</v>
      </c>
      <c r="E145" s="209" t="s">
        <v>1</v>
      </c>
      <c r="F145" s="210" t="s">
        <v>122</v>
      </c>
      <c r="G145" s="208"/>
      <c r="H145" s="211">
        <v>528.75</v>
      </c>
      <c r="I145" s="212"/>
      <c r="J145" s="208"/>
      <c r="K145" s="208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118</v>
      </c>
      <c r="AU145" s="217" t="s">
        <v>80</v>
      </c>
      <c r="AV145" s="14" t="s">
        <v>112</v>
      </c>
      <c r="AW145" s="14" t="s">
        <v>30</v>
      </c>
      <c r="AX145" s="14" t="s">
        <v>78</v>
      </c>
      <c r="AY145" s="217" t="s">
        <v>110</v>
      </c>
    </row>
    <row r="146" spans="1:65" s="12" customFormat="1" ht="22.8" customHeight="1">
      <c r="B146" s="165"/>
      <c r="C146" s="166"/>
      <c r="D146" s="167" t="s">
        <v>72</v>
      </c>
      <c r="E146" s="179" t="s">
        <v>165</v>
      </c>
      <c r="F146" s="179" t="s">
        <v>166</v>
      </c>
      <c r="G146" s="166"/>
      <c r="H146" s="166"/>
      <c r="I146" s="169"/>
      <c r="J146" s="180">
        <f>BK146</f>
        <v>0</v>
      </c>
      <c r="K146" s="166"/>
      <c r="L146" s="171"/>
      <c r="M146" s="172"/>
      <c r="N146" s="173"/>
      <c r="O146" s="173"/>
      <c r="P146" s="174">
        <f>SUM(P147:P155)</f>
        <v>0</v>
      </c>
      <c r="Q146" s="173"/>
      <c r="R146" s="174">
        <f>SUM(R147:R155)</f>
        <v>356.45267400000006</v>
      </c>
      <c r="S146" s="173"/>
      <c r="T146" s="175">
        <f>SUM(T147:T155)</f>
        <v>0</v>
      </c>
      <c r="AR146" s="176" t="s">
        <v>78</v>
      </c>
      <c r="AT146" s="177" t="s">
        <v>72</v>
      </c>
      <c r="AU146" s="177" t="s">
        <v>78</v>
      </c>
      <c r="AY146" s="176" t="s">
        <v>110</v>
      </c>
      <c r="BK146" s="178">
        <f>SUM(BK147:BK155)</f>
        <v>0</v>
      </c>
    </row>
    <row r="147" spans="1:65" s="2" customFormat="1" ht="24.15" customHeight="1">
      <c r="A147" s="33"/>
      <c r="B147" s="34"/>
      <c r="C147" s="181" t="s">
        <v>8</v>
      </c>
      <c r="D147" s="181" t="s">
        <v>113</v>
      </c>
      <c r="E147" s="182" t="s">
        <v>167</v>
      </c>
      <c r="F147" s="183" t="s">
        <v>168</v>
      </c>
      <c r="G147" s="184" t="s">
        <v>116</v>
      </c>
      <c r="H147" s="185">
        <v>472.65</v>
      </c>
      <c r="I147" s="186"/>
      <c r="J147" s="187">
        <f>ROUND(I147*H147,2)</f>
        <v>0</v>
      </c>
      <c r="K147" s="188"/>
      <c r="L147" s="38"/>
      <c r="M147" s="189" t="s">
        <v>1</v>
      </c>
      <c r="N147" s="190" t="s">
        <v>38</v>
      </c>
      <c r="O147" s="70"/>
      <c r="P147" s="191">
        <f>O147*H147</f>
        <v>0</v>
      </c>
      <c r="Q147" s="191">
        <v>0.27994000000000002</v>
      </c>
      <c r="R147" s="191">
        <f>Q147*H147</f>
        <v>132.31364100000002</v>
      </c>
      <c r="S147" s="191">
        <v>0</v>
      </c>
      <c r="T147" s="19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3" t="s">
        <v>112</v>
      </c>
      <c r="AT147" s="193" t="s">
        <v>113</v>
      </c>
      <c r="AU147" s="193" t="s">
        <v>80</v>
      </c>
      <c r="AY147" s="16" t="s">
        <v>110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16" t="s">
        <v>78</v>
      </c>
      <c r="BK147" s="194">
        <f>ROUND(I147*H147,2)</f>
        <v>0</v>
      </c>
      <c r="BL147" s="16" t="s">
        <v>112</v>
      </c>
      <c r="BM147" s="193" t="s">
        <v>169</v>
      </c>
    </row>
    <row r="148" spans="1:65" s="2" customFormat="1" ht="37.799999999999997" customHeight="1">
      <c r="A148" s="33"/>
      <c r="B148" s="34"/>
      <c r="C148" s="181" t="s">
        <v>170</v>
      </c>
      <c r="D148" s="181" t="s">
        <v>113</v>
      </c>
      <c r="E148" s="182" t="s">
        <v>171</v>
      </c>
      <c r="F148" s="183" t="s">
        <v>172</v>
      </c>
      <c r="G148" s="184" t="s">
        <v>116</v>
      </c>
      <c r="H148" s="185">
        <v>56.1</v>
      </c>
      <c r="I148" s="186"/>
      <c r="J148" s="187">
        <f>ROUND(I148*H148,2)</f>
        <v>0</v>
      </c>
      <c r="K148" s="188"/>
      <c r="L148" s="38"/>
      <c r="M148" s="189" t="s">
        <v>1</v>
      </c>
      <c r="N148" s="190" t="s">
        <v>38</v>
      </c>
      <c r="O148" s="70"/>
      <c r="P148" s="191">
        <f>O148*H148</f>
        <v>0</v>
      </c>
      <c r="Q148" s="191">
        <v>0.25008000000000002</v>
      </c>
      <c r="R148" s="191">
        <f>Q148*H148</f>
        <v>14.029488000000002</v>
      </c>
      <c r="S148" s="191">
        <v>0</v>
      </c>
      <c r="T148" s="19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3" t="s">
        <v>112</v>
      </c>
      <c r="AT148" s="193" t="s">
        <v>113</v>
      </c>
      <c r="AU148" s="193" t="s">
        <v>80</v>
      </c>
      <c r="AY148" s="16" t="s">
        <v>110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16" t="s">
        <v>78</v>
      </c>
      <c r="BK148" s="194">
        <f>ROUND(I148*H148,2)</f>
        <v>0</v>
      </c>
      <c r="BL148" s="16" t="s">
        <v>112</v>
      </c>
      <c r="BM148" s="193" t="s">
        <v>173</v>
      </c>
    </row>
    <row r="149" spans="1:65" s="13" customFormat="1" ht="10.199999999999999">
      <c r="B149" s="195"/>
      <c r="C149" s="196"/>
      <c r="D149" s="197" t="s">
        <v>118</v>
      </c>
      <c r="E149" s="198" t="s">
        <v>1</v>
      </c>
      <c r="F149" s="199" t="s">
        <v>174</v>
      </c>
      <c r="G149" s="196"/>
      <c r="H149" s="200">
        <v>56.1</v>
      </c>
      <c r="I149" s="201"/>
      <c r="J149" s="196"/>
      <c r="K149" s="196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118</v>
      </c>
      <c r="AU149" s="206" t="s">
        <v>80</v>
      </c>
      <c r="AV149" s="13" t="s">
        <v>80</v>
      </c>
      <c r="AW149" s="13" t="s">
        <v>30</v>
      </c>
      <c r="AX149" s="13" t="s">
        <v>78</v>
      </c>
      <c r="AY149" s="206" t="s">
        <v>110</v>
      </c>
    </row>
    <row r="150" spans="1:65" s="2" customFormat="1" ht="37.799999999999997" customHeight="1">
      <c r="A150" s="33"/>
      <c r="B150" s="34"/>
      <c r="C150" s="181" t="s">
        <v>175</v>
      </c>
      <c r="D150" s="181" t="s">
        <v>113</v>
      </c>
      <c r="E150" s="182" t="s">
        <v>176</v>
      </c>
      <c r="F150" s="183" t="s">
        <v>177</v>
      </c>
      <c r="G150" s="184" t="s">
        <v>116</v>
      </c>
      <c r="H150" s="185">
        <v>528.75</v>
      </c>
      <c r="I150" s="186"/>
      <c r="J150" s="187">
        <f t="shared" ref="J150:J155" si="0">ROUND(I150*H150,2)</f>
        <v>0</v>
      </c>
      <c r="K150" s="188"/>
      <c r="L150" s="38"/>
      <c r="M150" s="189" t="s">
        <v>1</v>
      </c>
      <c r="N150" s="190" t="s">
        <v>38</v>
      </c>
      <c r="O150" s="70"/>
      <c r="P150" s="191">
        <f t="shared" ref="P150:P155" si="1">O150*H150</f>
        <v>0</v>
      </c>
      <c r="Q150" s="191">
        <v>0.37536000000000003</v>
      </c>
      <c r="R150" s="191">
        <f t="shared" ref="R150:R155" si="2">Q150*H150</f>
        <v>198.47160000000002</v>
      </c>
      <c r="S150" s="191">
        <v>0</v>
      </c>
      <c r="T150" s="192">
        <f t="shared" ref="T150:T155" si="3"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3" t="s">
        <v>112</v>
      </c>
      <c r="AT150" s="193" t="s">
        <v>113</v>
      </c>
      <c r="AU150" s="193" t="s">
        <v>80</v>
      </c>
      <c r="AY150" s="16" t="s">
        <v>110</v>
      </c>
      <c r="BE150" s="194">
        <f t="shared" ref="BE150:BE155" si="4">IF(N150="základní",J150,0)</f>
        <v>0</v>
      </c>
      <c r="BF150" s="194">
        <f t="shared" ref="BF150:BF155" si="5">IF(N150="snížená",J150,0)</f>
        <v>0</v>
      </c>
      <c r="BG150" s="194">
        <f t="shared" ref="BG150:BG155" si="6">IF(N150="zákl. přenesená",J150,0)</f>
        <v>0</v>
      </c>
      <c r="BH150" s="194">
        <f t="shared" ref="BH150:BH155" si="7">IF(N150="sníž. přenesená",J150,0)</f>
        <v>0</v>
      </c>
      <c r="BI150" s="194">
        <f t="shared" ref="BI150:BI155" si="8">IF(N150="nulová",J150,0)</f>
        <v>0</v>
      </c>
      <c r="BJ150" s="16" t="s">
        <v>78</v>
      </c>
      <c r="BK150" s="194">
        <f t="shared" ref="BK150:BK155" si="9">ROUND(I150*H150,2)</f>
        <v>0</v>
      </c>
      <c r="BL150" s="16" t="s">
        <v>112</v>
      </c>
      <c r="BM150" s="193" t="s">
        <v>178</v>
      </c>
    </row>
    <row r="151" spans="1:65" s="2" customFormat="1" ht="33" customHeight="1">
      <c r="A151" s="33"/>
      <c r="B151" s="34"/>
      <c r="C151" s="181" t="s">
        <v>179</v>
      </c>
      <c r="D151" s="181" t="s">
        <v>113</v>
      </c>
      <c r="E151" s="182" t="s">
        <v>180</v>
      </c>
      <c r="F151" s="183" t="s">
        <v>181</v>
      </c>
      <c r="G151" s="184" t="s">
        <v>116</v>
      </c>
      <c r="H151" s="185">
        <v>56.1</v>
      </c>
      <c r="I151" s="186"/>
      <c r="J151" s="187">
        <f t="shared" si="0"/>
        <v>0</v>
      </c>
      <c r="K151" s="188"/>
      <c r="L151" s="38"/>
      <c r="M151" s="189" t="s">
        <v>1</v>
      </c>
      <c r="N151" s="190" t="s">
        <v>38</v>
      </c>
      <c r="O151" s="70"/>
      <c r="P151" s="191">
        <f t="shared" si="1"/>
        <v>0</v>
      </c>
      <c r="Q151" s="191">
        <v>0.20745</v>
      </c>
      <c r="R151" s="191">
        <f t="shared" si="2"/>
        <v>11.637945</v>
      </c>
      <c r="S151" s="191">
        <v>0</v>
      </c>
      <c r="T151" s="192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3" t="s">
        <v>112</v>
      </c>
      <c r="AT151" s="193" t="s">
        <v>113</v>
      </c>
      <c r="AU151" s="193" t="s">
        <v>80</v>
      </c>
      <c r="AY151" s="16" t="s">
        <v>110</v>
      </c>
      <c r="BE151" s="194">
        <f t="shared" si="4"/>
        <v>0</v>
      </c>
      <c r="BF151" s="194">
        <f t="shared" si="5"/>
        <v>0</v>
      </c>
      <c r="BG151" s="194">
        <f t="shared" si="6"/>
        <v>0</v>
      </c>
      <c r="BH151" s="194">
        <f t="shared" si="7"/>
        <v>0</v>
      </c>
      <c r="BI151" s="194">
        <f t="shared" si="8"/>
        <v>0</v>
      </c>
      <c r="BJ151" s="16" t="s">
        <v>78</v>
      </c>
      <c r="BK151" s="194">
        <f t="shared" si="9"/>
        <v>0</v>
      </c>
      <c r="BL151" s="16" t="s">
        <v>112</v>
      </c>
      <c r="BM151" s="193" t="s">
        <v>182</v>
      </c>
    </row>
    <row r="152" spans="1:65" s="2" customFormat="1" ht="24.15" customHeight="1">
      <c r="A152" s="33"/>
      <c r="B152" s="34"/>
      <c r="C152" s="181" t="s">
        <v>183</v>
      </c>
      <c r="D152" s="181" t="s">
        <v>113</v>
      </c>
      <c r="E152" s="182" t="s">
        <v>184</v>
      </c>
      <c r="F152" s="183" t="s">
        <v>185</v>
      </c>
      <c r="G152" s="184" t="s">
        <v>116</v>
      </c>
      <c r="H152" s="185">
        <v>3151</v>
      </c>
      <c r="I152" s="186"/>
      <c r="J152" s="187">
        <f t="shared" si="0"/>
        <v>0</v>
      </c>
      <c r="K152" s="188"/>
      <c r="L152" s="38"/>
      <c r="M152" s="189" t="s">
        <v>1</v>
      </c>
      <c r="N152" s="190" t="s">
        <v>38</v>
      </c>
      <c r="O152" s="70"/>
      <c r="P152" s="191">
        <f t="shared" si="1"/>
        <v>0</v>
      </c>
      <c r="Q152" s="191">
        <v>0</v>
      </c>
      <c r="R152" s="191">
        <f t="shared" si="2"/>
        <v>0</v>
      </c>
      <c r="S152" s="191">
        <v>0</v>
      </c>
      <c r="T152" s="192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3" t="s">
        <v>112</v>
      </c>
      <c r="AT152" s="193" t="s">
        <v>113</v>
      </c>
      <c r="AU152" s="193" t="s">
        <v>80</v>
      </c>
      <c r="AY152" s="16" t="s">
        <v>110</v>
      </c>
      <c r="BE152" s="194">
        <f t="shared" si="4"/>
        <v>0</v>
      </c>
      <c r="BF152" s="194">
        <f t="shared" si="5"/>
        <v>0</v>
      </c>
      <c r="BG152" s="194">
        <f t="shared" si="6"/>
        <v>0</v>
      </c>
      <c r="BH152" s="194">
        <f t="shared" si="7"/>
        <v>0</v>
      </c>
      <c r="BI152" s="194">
        <f t="shared" si="8"/>
        <v>0</v>
      </c>
      <c r="BJ152" s="16" t="s">
        <v>78</v>
      </c>
      <c r="BK152" s="194">
        <f t="shared" si="9"/>
        <v>0</v>
      </c>
      <c r="BL152" s="16" t="s">
        <v>112</v>
      </c>
      <c r="BM152" s="193" t="s">
        <v>186</v>
      </c>
    </row>
    <row r="153" spans="1:65" s="2" customFormat="1" ht="24.15" customHeight="1">
      <c r="A153" s="33"/>
      <c r="B153" s="34"/>
      <c r="C153" s="181" t="s">
        <v>7</v>
      </c>
      <c r="D153" s="181" t="s">
        <v>113</v>
      </c>
      <c r="E153" s="182" t="s">
        <v>187</v>
      </c>
      <c r="F153" s="183" t="s">
        <v>188</v>
      </c>
      <c r="G153" s="184" t="s">
        <v>116</v>
      </c>
      <c r="H153" s="185">
        <v>3151</v>
      </c>
      <c r="I153" s="186"/>
      <c r="J153" s="187">
        <f t="shared" si="0"/>
        <v>0</v>
      </c>
      <c r="K153" s="188"/>
      <c r="L153" s="38"/>
      <c r="M153" s="189" t="s">
        <v>1</v>
      </c>
      <c r="N153" s="190" t="s">
        <v>38</v>
      </c>
      <c r="O153" s="70"/>
      <c r="P153" s="191">
        <f t="shared" si="1"/>
        <v>0</v>
      </c>
      <c r="Q153" s="191">
        <v>0</v>
      </c>
      <c r="R153" s="191">
        <f t="shared" si="2"/>
        <v>0</v>
      </c>
      <c r="S153" s="191">
        <v>0</v>
      </c>
      <c r="T153" s="192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3" t="s">
        <v>112</v>
      </c>
      <c r="AT153" s="193" t="s">
        <v>113</v>
      </c>
      <c r="AU153" s="193" t="s">
        <v>80</v>
      </c>
      <c r="AY153" s="16" t="s">
        <v>110</v>
      </c>
      <c r="BE153" s="194">
        <f t="shared" si="4"/>
        <v>0</v>
      </c>
      <c r="BF153" s="194">
        <f t="shared" si="5"/>
        <v>0</v>
      </c>
      <c r="BG153" s="194">
        <f t="shared" si="6"/>
        <v>0</v>
      </c>
      <c r="BH153" s="194">
        <f t="shared" si="7"/>
        <v>0</v>
      </c>
      <c r="BI153" s="194">
        <f t="shared" si="8"/>
        <v>0</v>
      </c>
      <c r="BJ153" s="16" t="s">
        <v>78</v>
      </c>
      <c r="BK153" s="194">
        <f t="shared" si="9"/>
        <v>0</v>
      </c>
      <c r="BL153" s="16" t="s">
        <v>112</v>
      </c>
      <c r="BM153" s="193" t="s">
        <v>189</v>
      </c>
    </row>
    <row r="154" spans="1:65" s="2" customFormat="1" ht="33" customHeight="1">
      <c r="A154" s="33"/>
      <c r="B154" s="34"/>
      <c r="C154" s="181" t="s">
        <v>190</v>
      </c>
      <c r="D154" s="181" t="s">
        <v>113</v>
      </c>
      <c r="E154" s="182" t="s">
        <v>191</v>
      </c>
      <c r="F154" s="183" t="s">
        <v>192</v>
      </c>
      <c r="G154" s="184" t="s">
        <v>116</v>
      </c>
      <c r="H154" s="185">
        <v>3151</v>
      </c>
      <c r="I154" s="186"/>
      <c r="J154" s="187">
        <f t="shared" si="0"/>
        <v>0</v>
      </c>
      <c r="K154" s="188"/>
      <c r="L154" s="38"/>
      <c r="M154" s="189" t="s">
        <v>1</v>
      </c>
      <c r="N154" s="190" t="s">
        <v>38</v>
      </c>
      <c r="O154" s="70"/>
      <c r="P154" s="191">
        <f t="shared" si="1"/>
        <v>0</v>
      </c>
      <c r="Q154" s="191">
        <v>0</v>
      </c>
      <c r="R154" s="191">
        <f t="shared" si="2"/>
        <v>0</v>
      </c>
      <c r="S154" s="191">
        <v>0</v>
      </c>
      <c r="T154" s="192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3" t="s">
        <v>112</v>
      </c>
      <c r="AT154" s="193" t="s">
        <v>113</v>
      </c>
      <c r="AU154" s="193" t="s">
        <v>80</v>
      </c>
      <c r="AY154" s="16" t="s">
        <v>110</v>
      </c>
      <c r="BE154" s="194">
        <f t="shared" si="4"/>
        <v>0</v>
      </c>
      <c r="BF154" s="194">
        <f t="shared" si="5"/>
        <v>0</v>
      </c>
      <c r="BG154" s="194">
        <f t="shared" si="6"/>
        <v>0</v>
      </c>
      <c r="BH154" s="194">
        <f t="shared" si="7"/>
        <v>0</v>
      </c>
      <c r="BI154" s="194">
        <f t="shared" si="8"/>
        <v>0</v>
      </c>
      <c r="BJ154" s="16" t="s">
        <v>78</v>
      </c>
      <c r="BK154" s="194">
        <f t="shared" si="9"/>
        <v>0</v>
      </c>
      <c r="BL154" s="16" t="s">
        <v>112</v>
      </c>
      <c r="BM154" s="193" t="s">
        <v>193</v>
      </c>
    </row>
    <row r="155" spans="1:65" s="2" customFormat="1" ht="24.15" customHeight="1">
      <c r="A155" s="33"/>
      <c r="B155" s="34"/>
      <c r="C155" s="181" t="s">
        <v>194</v>
      </c>
      <c r="D155" s="181" t="s">
        <v>113</v>
      </c>
      <c r="E155" s="182" t="s">
        <v>195</v>
      </c>
      <c r="F155" s="183" t="s">
        <v>196</v>
      </c>
      <c r="G155" s="184" t="s">
        <v>116</v>
      </c>
      <c r="H155" s="185">
        <v>3151</v>
      </c>
      <c r="I155" s="186"/>
      <c r="J155" s="187">
        <f t="shared" si="0"/>
        <v>0</v>
      </c>
      <c r="K155" s="188"/>
      <c r="L155" s="38"/>
      <c r="M155" s="189" t="s">
        <v>1</v>
      </c>
      <c r="N155" s="190" t="s">
        <v>38</v>
      </c>
      <c r="O155" s="70"/>
      <c r="P155" s="191">
        <f t="shared" si="1"/>
        <v>0</v>
      </c>
      <c r="Q155" s="191">
        <v>0</v>
      </c>
      <c r="R155" s="191">
        <f t="shared" si="2"/>
        <v>0</v>
      </c>
      <c r="S155" s="191">
        <v>0</v>
      </c>
      <c r="T155" s="192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3" t="s">
        <v>112</v>
      </c>
      <c r="AT155" s="193" t="s">
        <v>113</v>
      </c>
      <c r="AU155" s="193" t="s">
        <v>80</v>
      </c>
      <c r="AY155" s="16" t="s">
        <v>110</v>
      </c>
      <c r="BE155" s="194">
        <f t="shared" si="4"/>
        <v>0</v>
      </c>
      <c r="BF155" s="194">
        <f t="shared" si="5"/>
        <v>0</v>
      </c>
      <c r="BG155" s="194">
        <f t="shared" si="6"/>
        <v>0</v>
      </c>
      <c r="BH155" s="194">
        <f t="shared" si="7"/>
        <v>0</v>
      </c>
      <c r="BI155" s="194">
        <f t="shared" si="8"/>
        <v>0</v>
      </c>
      <c r="BJ155" s="16" t="s">
        <v>78</v>
      </c>
      <c r="BK155" s="194">
        <f t="shared" si="9"/>
        <v>0</v>
      </c>
      <c r="BL155" s="16" t="s">
        <v>112</v>
      </c>
      <c r="BM155" s="193" t="s">
        <v>197</v>
      </c>
    </row>
    <row r="156" spans="1:65" s="12" customFormat="1" ht="22.8" customHeight="1">
      <c r="B156" s="165"/>
      <c r="C156" s="166"/>
      <c r="D156" s="167" t="s">
        <v>72</v>
      </c>
      <c r="E156" s="179" t="s">
        <v>134</v>
      </c>
      <c r="F156" s="179" t="s">
        <v>198</v>
      </c>
      <c r="G156" s="166"/>
      <c r="H156" s="166"/>
      <c r="I156" s="169"/>
      <c r="J156" s="180">
        <f>BK156</f>
        <v>0</v>
      </c>
      <c r="K156" s="166"/>
      <c r="L156" s="171"/>
      <c r="M156" s="172"/>
      <c r="N156" s="173"/>
      <c r="O156" s="173"/>
      <c r="P156" s="174">
        <f>SUM(P157:P162)</f>
        <v>0</v>
      </c>
      <c r="Q156" s="173"/>
      <c r="R156" s="174">
        <f>SUM(R157:R162)</f>
        <v>28.333800000000004</v>
      </c>
      <c r="S156" s="173"/>
      <c r="T156" s="175">
        <f>SUM(T157:T162)</f>
        <v>0</v>
      </c>
      <c r="AR156" s="176" t="s">
        <v>78</v>
      </c>
      <c r="AT156" s="177" t="s">
        <v>72</v>
      </c>
      <c r="AU156" s="177" t="s">
        <v>78</v>
      </c>
      <c r="AY156" s="176" t="s">
        <v>110</v>
      </c>
      <c r="BK156" s="178">
        <f>SUM(BK157:BK162)</f>
        <v>0</v>
      </c>
    </row>
    <row r="157" spans="1:65" s="2" customFormat="1" ht="24.15" customHeight="1">
      <c r="A157" s="33"/>
      <c r="B157" s="34"/>
      <c r="C157" s="181" t="s">
        <v>199</v>
      </c>
      <c r="D157" s="181" t="s">
        <v>113</v>
      </c>
      <c r="E157" s="182" t="s">
        <v>200</v>
      </c>
      <c r="F157" s="183" t="s">
        <v>201</v>
      </c>
      <c r="G157" s="184" t="s">
        <v>202</v>
      </c>
      <c r="H157" s="185">
        <v>16</v>
      </c>
      <c r="I157" s="186"/>
      <c r="J157" s="187">
        <f>ROUND(I157*H157,2)</f>
        <v>0</v>
      </c>
      <c r="K157" s="188"/>
      <c r="L157" s="38"/>
      <c r="M157" s="189" t="s">
        <v>1</v>
      </c>
      <c r="N157" s="190" t="s">
        <v>38</v>
      </c>
      <c r="O157" s="70"/>
      <c r="P157" s="191">
        <f>O157*H157</f>
        <v>0</v>
      </c>
      <c r="Q157" s="191">
        <v>0.42368</v>
      </c>
      <c r="R157" s="191">
        <f>Q157*H157</f>
        <v>6.77888</v>
      </c>
      <c r="S157" s="191">
        <v>0</v>
      </c>
      <c r="T157" s="19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3" t="s">
        <v>112</v>
      </c>
      <c r="AT157" s="193" t="s">
        <v>113</v>
      </c>
      <c r="AU157" s="193" t="s">
        <v>80</v>
      </c>
      <c r="AY157" s="16" t="s">
        <v>110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16" t="s">
        <v>78</v>
      </c>
      <c r="BK157" s="194">
        <f>ROUND(I157*H157,2)</f>
        <v>0</v>
      </c>
      <c r="BL157" s="16" t="s">
        <v>112</v>
      </c>
      <c r="BM157" s="193" t="s">
        <v>203</v>
      </c>
    </row>
    <row r="158" spans="1:65" s="13" customFormat="1" ht="10.199999999999999">
      <c r="B158" s="195"/>
      <c r="C158" s="196"/>
      <c r="D158" s="197" t="s">
        <v>118</v>
      </c>
      <c r="E158" s="198" t="s">
        <v>1</v>
      </c>
      <c r="F158" s="199" t="s">
        <v>204</v>
      </c>
      <c r="G158" s="196"/>
      <c r="H158" s="200">
        <v>16</v>
      </c>
      <c r="I158" s="201"/>
      <c r="J158" s="196"/>
      <c r="K158" s="196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118</v>
      </c>
      <c r="AU158" s="206" t="s">
        <v>80</v>
      </c>
      <c r="AV158" s="13" t="s">
        <v>80</v>
      </c>
      <c r="AW158" s="13" t="s">
        <v>30</v>
      </c>
      <c r="AX158" s="13" t="s">
        <v>78</v>
      </c>
      <c r="AY158" s="206" t="s">
        <v>110</v>
      </c>
    </row>
    <row r="159" spans="1:65" s="2" customFormat="1" ht="24.15" customHeight="1">
      <c r="A159" s="33"/>
      <c r="B159" s="34"/>
      <c r="C159" s="181" t="s">
        <v>205</v>
      </c>
      <c r="D159" s="181" t="s">
        <v>113</v>
      </c>
      <c r="E159" s="182" t="s">
        <v>206</v>
      </c>
      <c r="F159" s="183" t="s">
        <v>207</v>
      </c>
      <c r="G159" s="184" t="s">
        <v>202</v>
      </c>
      <c r="H159" s="185">
        <v>15</v>
      </c>
      <c r="I159" s="186"/>
      <c r="J159" s="187">
        <f>ROUND(I159*H159,2)</f>
        <v>0</v>
      </c>
      <c r="K159" s="188"/>
      <c r="L159" s="38"/>
      <c r="M159" s="189" t="s">
        <v>1</v>
      </c>
      <c r="N159" s="190" t="s">
        <v>38</v>
      </c>
      <c r="O159" s="70"/>
      <c r="P159" s="191">
        <f>O159*H159</f>
        <v>0</v>
      </c>
      <c r="Q159" s="191">
        <v>0.42080000000000001</v>
      </c>
      <c r="R159" s="191">
        <f>Q159*H159</f>
        <v>6.3120000000000003</v>
      </c>
      <c r="S159" s="191">
        <v>0</v>
      </c>
      <c r="T159" s="19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3" t="s">
        <v>112</v>
      </c>
      <c r="AT159" s="193" t="s">
        <v>113</v>
      </c>
      <c r="AU159" s="193" t="s">
        <v>80</v>
      </c>
      <c r="AY159" s="16" t="s">
        <v>110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16" t="s">
        <v>78</v>
      </c>
      <c r="BK159" s="194">
        <f>ROUND(I159*H159,2)</f>
        <v>0</v>
      </c>
      <c r="BL159" s="16" t="s">
        <v>112</v>
      </c>
      <c r="BM159" s="193" t="s">
        <v>208</v>
      </c>
    </row>
    <row r="160" spans="1:65" s="13" customFormat="1" ht="10.199999999999999">
      <c r="B160" s="195"/>
      <c r="C160" s="196"/>
      <c r="D160" s="197" t="s">
        <v>118</v>
      </c>
      <c r="E160" s="198" t="s">
        <v>1</v>
      </c>
      <c r="F160" s="199" t="s">
        <v>8</v>
      </c>
      <c r="G160" s="196"/>
      <c r="H160" s="200">
        <v>15</v>
      </c>
      <c r="I160" s="201"/>
      <c r="J160" s="196"/>
      <c r="K160" s="196"/>
      <c r="L160" s="202"/>
      <c r="M160" s="203"/>
      <c r="N160" s="204"/>
      <c r="O160" s="204"/>
      <c r="P160" s="204"/>
      <c r="Q160" s="204"/>
      <c r="R160" s="204"/>
      <c r="S160" s="204"/>
      <c r="T160" s="205"/>
      <c r="AT160" s="206" t="s">
        <v>118</v>
      </c>
      <c r="AU160" s="206" t="s">
        <v>80</v>
      </c>
      <c r="AV160" s="13" t="s">
        <v>80</v>
      </c>
      <c r="AW160" s="13" t="s">
        <v>30</v>
      </c>
      <c r="AX160" s="13" t="s">
        <v>78</v>
      </c>
      <c r="AY160" s="206" t="s">
        <v>110</v>
      </c>
    </row>
    <row r="161" spans="1:65" s="2" customFormat="1" ht="33" customHeight="1">
      <c r="A161" s="33"/>
      <c r="B161" s="34"/>
      <c r="C161" s="181" t="s">
        <v>209</v>
      </c>
      <c r="D161" s="181" t="s">
        <v>113</v>
      </c>
      <c r="E161" s="182" t="s">
        <v>210</v>
      </c>
      <c r="F161" s="183" t="s">
        <v>211</v>
      </c>
      <c r="G161" s="184" t="s">
        <v>202</v>
      </c>
      <c r="H161" s="185">
        <v>49</v>
      </c>
      <c r="I161" s="186"/>
      <c r="J161" s="187">
        <f>ROUND(I161*H161,2)</f>
        <v>0</v>
      </c>
      <c r="K161" s="188"/>
      <c r="L161" s="38"/>
      <c r="M161" s="189" t="s">
        <v>1</v>
      </c>
      <c r="N161" s="190" t="s">
        <v>38</v>
      </c>
      <c r="O161" s="70"/>
      <c r="P161" s="191">
        <f>O161*H161</f>
        <v>0</v>
      </c>
      <c r="Q161" s="191">
        <v>0.31108000000000002</v>
      </c>
      <c r="R161" s="191">
        <f>Q161*H161</f>
        <v>15.242920000000002</v>
      </c>
      <c r="S161" s="191">
        <v>0</v>
      </c>
      <c r="T161" s="19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3" t="s">
        <v>112</v>
      </c>
      <c r="AT161" s="193" t="s">
        <v>113</v>
      </c>
      <c r="AU161" s="193" t="s">
        <v>80</v>
      </c>
      <c r="AY161" s="16" t="s">
        <v>110</v>
      </c>
      <c r="BE161" s="194">
        <f>IF(N161="základní",J161,0)</f>
        <v>0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16" t="s">
        <v>78</v>
      </c>
      <c r="BK161" s="194">
        <f>ROUND(I161*H161,2)</f>
        <v>0</v>
      </c>
      <c r="BL161" s="16" t="s">
        <v>112</v>
      </c>
      <c r="BM161" s="193" t="s">
        <v>212</v>
      </c>
    </row>
    <row r="162" spans="1:65" s="13" customFormat="1" ht="10.199999999999999">
      <c r="B162" s="195"/>
      <c r="C162" s="196"/>
      <c r="D162" s="197" t="s">
        <v>118</v>
      </c>
      <c r="E162" s="198" t="s">
        <v>1</v>
      </c>
      <c r="F162" s="199" t="s">
        <v>213</v>
      </c>
      <c r="G162" s="196"/>
      <c r="H162" s="200">
        <v>49</v>
      </c>
      <c r="I162" s="201"/>
      <c r="J162" s="196"/>
      <c r="K162" s="196"/>
      <c r="L162" s="202"/>
      <c r="M162" s="203"/>
      <c r="N162" s="204"/>
      <c r="O162" s="204"/>
      <c r="P162" s="204"/>
      <c r="Q162" s="204"/>
      <c r="R162" s="204"/>
      <c r="S162" s="204"/>
      <c r="T162" s="205"/>
      <c r="AT162" s="206" t="s">
        <v>118</v>
      </c>
      <c r="AU162" s="206" t="s">
        <v>80</v>
      </c>
      <c r="AV162" s="13" t="s">
        <v>80</v>
      </c>
      <c r="AW162" s="13" t="s">
        <v>30</v>
      </c>
      <c r="AX162" s="13" t="s">
        <v>78</v>
      </c>
      <c r="AY162" s="206" t="s">
        <v>110</v>
      </c>
    </row>
    <row r="163" spans="1:65" s="12" customFormat="1" ht="22.8" customHeight="1">
      <c r="B163" s="165"/>
      <c r="C163" s="166"/>
      <c r="D163" s="167" t="s">
        <v>72</v>
      </c>
      <c r="E163" s="179" t="s">
        <v>140</v>
      </c>
      <c r="F163" s="179" t="s">
        <v>214</v>
      </c>
      <c r="G163" s="166"/>
      <c r="H163" s="166"/>
      <c r="I163" s="169"/>
      <c r="J163" s="180">
        <f>BK163</f>
        <v>0</v>
      </c>
      <c r="K163" s="166"/>
      <c r="L163" s="171"/>
      <c r="M163" s="172"/>
      <c r="N163" s="173"/>
      <c r="O163" s="173"/>
      <c r="P163" s="174">
        <f>SUM(P164:P185)</f>
        <v>0</v>
      </c>
      <c r="Q163" s="173"/>
      <c r="R163" s="174">
        <f>SUM(R164:R185)</f>
        <v>168.04632580000001</v>
      </c>
      <c r="S163" s="173"/>
      <c r="T163" s="175">
        <f>SUM(T164:T185)</f>
        <v>0</v>
      </c>
      <c r="AR163" s="176" t="s">
        <v>78</v>
      </c>
      <c r="AT163" s="177" t="s">
        <v>72</v>
      </c>
      <c r="AU163" s="177" t="s">
        <v>78</v>
      </c>
      <c r="AY163" s="176" t="s">
        <v>110</v>
      </c>
      <c r="BK163" s="178">
        <f>SUM(BK164:BK185)</f>
        <v>0</v>
      </c>
    </row>
    <row r="164" spans="1:65" s="2" customFormat="1" ht="33" customHeight="1">
      <c r="A164" s="33"/>
      <c r="B164" s="34"/>
      <c r="C164" s="181" t="s">
        <v>215</v>
      </c>
      <c r="D164" s="181" t="s">
        <v>113</v>
      </c>
      <c r="E164" s="182" t="s">
        <v>216</v>
      </c>
      <c r="F164" s="183" t="s">
        <v>217</v>
      </c>
      <c r="G164" s="184" t="s">
        <v>137</v>
      </c>
      <c r="H164" s="185">
        <v>112.2</v>
      </c>
      <c r="I164" s="186"/>
      <c r="J164" s="187">
        <f>ROUND(I164*H164,2)</f>
        <v>0</v>
      </c>
      <c r="K164" s="188"/>
      <c r="L164" s="38"/>
      <c r="M164" s="189" t="s">
        <v>1</v>
      </c>
      <c r="N164" s="190" t="s">
        <v>38</v>
      </c>
      <c r="O164" s="70"/>
      <c r="P164" s="191">
        <f>O164*H164</f>
        <v>0</v>
      </c>
      <c r="Q164" s="191">
        <v>0.15540000000000001</v>
      </c>
      <c r="R164" s="191">
        <f>Q164*H164</f>
        <v>17.435880000000001</v>
      </c>
      <c r="S164" s="191">
        <v>0</v>
      </c>
      <c r="T164" s="19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3" t="s">
        <v>112</v>
      </c>
      <c r="AT164" s="193" t="s">
        <v>113</v>
      </c>
      <c r="AU164" s="193" t="s">
        <v>80</v>
      </c>
      <c r="AY164" s="16" t="s">
        <v>110</v>
      </c>
      <c r="BE164" s="194">
        <f>IF(N164="základní",J164,0)</f>
        <v>0</v>
      </c>
      <c r="BF164" s="194">
        <f>IF(N164="snížená",J164,0)</f>
        <v>0</v>
      </c>
      <c r="BG164" s="194">
        <f>IF(N164="zákl. přenesená",J164,0)</f>
        <v>0</v>
      </c>
      <c r="BH164" s="194">
        <f>IF(N164="sníž. přenesená",J164,0)</f>
        <v>0</v>
      </c>
      <c r="BI164" s="194">
        <f>IF(N164="nulová",J164,0)</f>
        <v>0</v>
      </c>
      <c r="BJ164" s="16" t="s">
        <v>78</v>
      </c>
      <c r="BK164" s="194">
        <f>ROUND(I164*H164,2)</f>
        <v>0</v>
      </c>
      <c r="BL164" s="16" t="s">
        <v>112</v>
      </c>
      <c r="BM164" s="193" t="s">
        <v>218</v>
      </c>
    </row>
    <row r="165" spans="1:65" s="13" customFormat="1" ht="10.199999999999999">
      <c r="B165" s="195"/>
      <c r="C165" s="196"/>
      <c r="D165" s="197" t="s">
        <v>118</v>
      </c>
      <c r="E165" s="198" t="s">
        <v>1</v>
      </c>
      <c r="F165" s="199" t="s">
        <v>219</v>
      </c>
      <c r="G165" s="196"/>
      <c r="H165" s="200">
        <v>112.2</v>
      </c>
      <c r="I165" s="201"/>
      <c r="J165" s="196"/>
      <c r="K165" s="196"/>
      <c r="L165" s="202"/>
      <c r="M165" s="203"/>
      <c r="N165" s="204"/>
      <c r="O165" s="204"/>
      <c r="P165" s="204"/>
      <c r="Q165" s="204"/>
      <c r="R165" s="204"/>
      <c r="S165" s="204"/>
      <c r="T165" s="205"/>
      <c r="AT165" s="206" t="s">
        <v>118</v>
      </c>
      <c r="AU165" s="206" t="s">
        <v>80</v>
      </c>
      <c r="AV165" s="13" t="s">
        <v>80</v>
      </c>
      <c r="AW165" s="13" t="s">
        <v>30</v>
      </c>
      <c r="AX165" s="13" t="s">
        <v>78</v>
      </c>
      <c r="AY165" s="206" t="s">
        <v>110</v>
      </c>
    </row>
    <row r="166" spans="1:65" s="2" customFormat="1" ht="16.5" customHeight="1">
      <c r="A166" s="33"/>
      <c r="B166" s="34"/>
      <c r="C166" s="218" t="s">
        <v>220</v>
      </c>
      <c r="D166" s="218" t="s">
        <v>221</v>
      </c>
      <c r="E166" s="219" t="s">
        <v>222</v>
      </c>
      <c r="F166" s="220" t="s">
        <v>223</v>
      </c>
      <c r="G166" s="221" t="s">
        <v>137</v>
      </c>
      <c r="H166" s="222">
        <v>89.216999999999999</v>
      </c>
      <c r="I166" s="223"/>
      <c r="J166" s="224">
        <f>ROUND(I166*H166,2)</f>
        <v>0</v>
      </c>
      <c r="K166" s="225"/>
      <c r="L166" s="226"/>
      <c r="M166" s="227" t="s">
        <v>1</v>
      </c>
      <c r="N166" s="228" t="s">
        <v>38</v>
      </c>
      <c r="O166" s="70"/>
      <c r="P166" s="191">
        <f>O166*H166</f>
        <v>0</v>
      </c>
      <c r="Q166" s="191">
        <v>8.1000000000000003E-2</v>
      </c>
      <c r="R166" s="191">
        <f>Q166*H166</f>
        <v>7.2265769999999998</v>
      </c>
      <c r="S166" s="191">
        <v>0</v>
      </c>
      <c r="T166" s="19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3" t="s">
        <v>134</v>
      </c>
      <c r="AT166" s="193" t="s">
        <v>221</v>
      </c>
      <c r="AU166" s="193" t="s">
        <v>80</v>
      </c>
      <c r="AY166" s="16" t="s">
        <v>110</v>
      </c>
      <c r="BE166" s="194">
        <f>IF(N166="základní",J166,0)</f>
        <v>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16" t="s">
        <v>78</v>
      </c>
      <c r="BK166" s="194">
        <f>ROUND(I166*H166,2)</f>
        <v>0</v>
      </c>
      <c r="BL166" s="16" t="s">
        <v>112</v>
      </c>
      <c r="BM166" s="193" t="s">
        <v>224</v>
      </c>
    </row>
    <row r="167" spans="1:65" s="13" customFormat="1" ht="10.199999999999999">
      <c r="B167" s="195"/>
      <c r="C167" s="196"/>
      <c r="D167" s="197" t="s">
        <v>118</v>
      </c>
      <c r="E167" s="198" t="s">
        <v>1</v>
      </c>
      <c r="F167" s="199" t="s">
        <v>225</v>
      </c>
      <c r="G167" s="196"/>
      <c r="H167" s="200">
        <v>112.2</v>
      </c>
      <c r="I167" s="201"/>
      <c r="J167" s="196"/>
      <c r="K167" s="196"/>
      <c r="L167" s="202"/>
      <c r="M167" s="203"/>
      <c r="N167" s="204"/>
      <c r="O167" s="204"/>
      <c r="P167" s="204"/>
      <c r="Q167" s="204"/>
      <c r="R167" s="204"/>
      <c r="S167" s="204"/>
      <c r="T167" s="205"/>
      <c r="AT167" s="206" t="s">
        <v>118</v>
      </c>
      <c r="AU167" s="206" t="s">
        <v>80</v>
      </c>
      <c r="AV167" s="13" t="s">
        <v>80</v>
      </c>
      <c r="AW167" s="13" t="s">
        <v>30</v>
      </c>
      <c r="AX167" s="13" t="s">
        <v>73</v>
      </c>
      <c r="AY167" s="206" t="s">
        <v>110</v>
      </c>
    </row>
    <row r="168" spans="1:65" s="13" customFormat="1" ht="10.199999999999999">
      <c r="B168" s="195"/>
      <c r="C168" s="196"/>
      <c r="D168" s="197" t="s">
        <v>118</v>
      </c>
      <c r="E168" s="198" t="s">
        <v>1</v>
      </c>
      <c r="F168" s="199" t="s">
        <v>226</v>
      </c>
      <c r="G168" s="196"/>
      <c r="H168" s="200">
        <v>-26</v>
      </c>
      <c r="I168" s="201"/>
      <c r="J168" s="196"/>
      <c r="K168" s="196"/>
      <c r="L168" s="202"/>
      <c r="M168" s="203"/>
      <c r="N168" s="204"/>
      <c r="O168" s="204"/>
      <c r="P168" s="204"/>
      <c r="Q168" s="204"/>
      <c r="R168" s="204"/>
      <c r="S168" s="204"/>
      <c r="T168" s="205"/>
      <c r="AT168" s="206" t="s">
        <v>118</v>
      </c>
      <c r="AU168" s="206" t="s">
        <v>80</v>
      </c>
      <c r="AV168" s="13" t="s">
        <v>80</v>
      </c>
      <c r="AW168" s="13" t="s">
        <v>30</v>
      </c>
      <c r="AX168" s="13" t="s">
        <v>73</v>
      </c>
      <c r="AY168" s="206" t="s">
        <v>110</v>
      </c>
    </row>
    <row r="169" spans="1:65" s="14" customFormat="1" ht="10.199999999999999">
      <c r="B169" s="207"/>
      <c r="C169" s="208"/>
      <c r="D169" s="197" t="s">
        <v>118</v>
      </c>
      <c r="E169" s="209" t="s">
        <v>1</v>
      </c>
      <c r="F169" s="210" t="s">
        <v>122</v>
      </c>
      <c r="G169" s="208"/>
      <c r="H169" s="211">
        <v>86.2</v>
      </c>
      <c r="I169" s="212"/>
      <c r="J169" s="208"/>
      <c r="K169" s="208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118</v>
      </c>
      <c r="AU169" s="217" t="s">
        <v>80</v>
      </c>
      <c r="AV169" s="14" t="s">
        <v>112</v>
      </c>
      <c r="AW169" s="14" t="s">
        <v>30</v>
      </c>
      <c r="AX169" s="14" t="s">
        <v>78</v>
      </c>
      <c r="AY169" s="217" t="s">
        <v>110</v>
      </c>
    </row>
    <row r="170" spans="1:65" s="13" customFormat="1" ht="10.199999999999999">
      <c r="B170" s="195"/>
      <c r="C170" s="196"/>
      <c r="D170" s="197" t="s">
        <v>118</v>
      </c>
      <c r="E170" s="196"/>
      <c r="F170" s="199" t="s">
        <v>227</v>
      </c>
      <c r="G170" s="196"/>
      <c r="H170" s="200">
        <v>89.216999999999999</v>
      </c>
      <c r="I170" s="201"/>
      <c r="J170" s="196"/>
      <c r="K170" s="196"/>
      <c r="L170" s="202"/>
      <c r="M170" s="203"/>
      <c r="N170" s="204"/>
      <c r="O170" s="204"/>
      <c r="P170" s="204"/>
      <c r="Q170" s="204"/>
      <c r="R170" s="204"/>
      <c r="S170" s="204"/>
      <c r="T170" s="205"/>
      <c r="AT170" s="206" t="s">
        <v>118</v>
      </c>
      <c r="AU170" s="206" t="s">
        <v>80</v>
      </c>
      <c r="AV170" s="13" t="s">
        <v>80</v>
      </c>
      <c r="AW170" s="13" t="s">
        <v>4</v>
      </c>
      <c r="AX170" s="13" t="s">
        <v>78</v>
      </c>
      <c r="AY170" s="206" t="s">
        <v>110</v>
      </c>
    </row>
    <row r="171" spans="1:65" s="2" customFormat="1" ht="24.15" customHeight="1">
      <c r="A171" s="33"/>
      <c r="B171" s="34"/>
      <c r="C171" s="218" t="s">
        <v>228</v>
      </c>
      <c r="D171" s="218" t="s">
        <v>221</v>
      </c>
      <c r="E171" s="219" t="s">
        <v>229</v>
      </c>
      <c r="F171" s="220" t="s">
        <v>230</v>
      </c>
      <c r="G171" s="221" t="s">
        <v>137</v>
      </c>
      <c r="H171" s="222">
        <v>22.77</v>
      </c>
      <c r="I171" s="223"/>
      <c r="J171" s="224">
        <f>ROUND(I171*H171,2)</f>
        <v>0</v>
      </c>
      <c r="K171" s="225"/>
      <c r="L171" s="226"/>
      <c r="M171" s="227" t="s">
        <v>1</v>
      </c>
      <c r="N171" s="228" t="s">
        <v>38</v>
      </c>
      <c r="O171" s="70"/>
      <c r="P171" s="191">
        <f>O171*H171</f>
        <v>0</v>
      </c>
      <c r="Q171" s="191">
        <v>4.8300000000000003E-2</v>
      </c>
      <c r="R171" s="191">
        <f>Q171*H171</f>
        <v>1.099791</v>
      </c>
      <c r="S171" s="191">
        <v>0</v>
      </c>
      <c r="T171" s="19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3" t="s">
        <v>134</v>
      </c>
      <c r="AT171" s="193" t="s">
        <v>221</v>
      </c>
      <c r="AU171" s="193" t="s">
        <v>80</v>
      </c>
      <c r="AY171" s="16" t="s">
        <v>110</v>
      </c>
      <c r="BE171" s="194">
        <f>IF(N171="základní",J171,0)</f>
        <v>0</v>
      </c>
      <c r="BF171" s="194">
        <f>IF(N171="snížená",J171,0)</f>
        <v>0</v>
      </c>
      <c r="BG171" s="194">
        <f>IF(N171="zákl. přenesená",J171,0)</f>
        <v>0</v>
      </c>
      <c r="BH171" s="194">
        <f>IF(N171="sníž. přenesená",J171,0)</f>
        <v>0</v>
      </c>
      <c r="BI171" s="194">
        <f>IF(N171="nulová",J171,0)</f>
        <v>0</v>
      </c>
      <c r="BJ171" s="16" t="s">
        <v>78</v>
      </c>
      <c r="BK171" s="194">
        <f>ROUND(I171*H171,2)</f>
        <v>0</v>
      </c>
      <c r="BL171" s="16" t="s">
        <v>112</v>
      </c>
      <c r="BM171" s="193" t="s">
        <v>231</v>
      </c>
    </row>
    <row r="172" spans="1:65" s="13" customFormat="1" ht="10.199999999999999">
      <c r="B172" s="195"/>
      <c r="C172" s="196"/>
      <c r="D172" s="197" t="s">
        <v>118</v>
      </c>
      <c r="E172" s="198" t="s">
        <v>1</v>
      </c>
      <c r="F172" s="199" t="s">
        <v>232</v>
      </c>
      <c r="G172" s="196"/>
      <c r="H172" s="200">
        <v>10</v>
      </c>
      <c r="I172" s="201"/>
      <c r="J172" s="196"/>
      <c r="K172" s="196"/>
      <c r="L172" s="202"/>
      <c r="M172" s="203"/>
      <c r="N172" s="204"/>
      <c r="O172" s="204"/>
      <c r="P172" s="204"/>
      <c r="Q172" s="204"/>
      <c r="R172" s="204"/>
      <c r="S172" s="204"/>
      <c r="T172" s="205"/>
      <c r="AT172" s="206" t="s">
        <v>118</v>
      </c>
      <c r="AU172" s="206" t="s">
        <v>80</v>
      </c>
      <c r="AV172" s="13" t="s">
        <v>80</v>
      </c>
      <c r="AW172" s="13" t="s">
        <v>30</v>
      </c>
      <c r="AX172" s="13" t="s">
        <v>73</v>
      </c>
      <c r="AY172" s="206" t="s">
        <v>110</v>
      </c>
    </row>
    <row r="173" spans="1:65" s="13" customFormat="1" ht="10.199999999999999">
      <c r="B173" s="195"/>
      <c r="C173" s="196"/>
      <c r="D173" s="197" t="s">
        <v>118</v>
      </c>
      <c r="E173" s="198" t="s">
        <v>1</v>
      </c>
      <c r="F173" s="199" t="s">
        <v>233</v>
      </c>
      <c r="G173" s="196"/>
      <c r="H173" s="200">
        <v>12</v>
      </c>
      <c r="I173" s="201"/>
      <c r="J173" s="196"/>
      <c r="K173" s="196"/>
      <c r="L173" s="202"/>
      <c r="M173" s="203"/>
      <c r="N173" s="204"/>
      <c r="O173" s="204"/>
      <c r="P173" s="204"/>
      <c r="Q173" s="204"/>
      <c r="R173" s="204"/>
      <c r="S173" s="204"/>
      <c r="T173" s="205"/>
      <c r="AT173" s="206" t="s">
        <v>118</v>
      </c>
      <c r="AU173" s="206" t="s">
        <v>80</v>
      </c>
      <c r="AV173" s="13" t="s">
        <v>80</v>
      </c>
      <c r="AW173" s="13" t="s">
        <v>30</v>
      </c>
      <c r="AX173" s="13" t="s">
        <v>73</v>
      </c>
      <c r="AY173" s="206" t="s">
        <v>110</v>
      </c>
    </row>
    <row r="174" spans="1:65" s="14" customFormat="1" ht="10.199999999999999">
      <c r="B174" s="207"/>
      <c r="C174" s="208"/>
      <c r="D174" s="197" t="s">
        <v>118</v>
      </c>
      <c r="E174" s="209" t="s">
        <v>1</v>
      </c>
      <c r="F174" s="210" t="s">
        <v>122</v>
      </c>
      <c r="G174" s="208"/>
      <c r="H174" s="211">
        <v>22</v>
      </c>
      <c r="I174" s="212"/>
      <c r="J174" s="208"/>
      <c r="K174" s="208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118</v>
      </c>
      <c r="AU174" s="217" t="s">
        <v>80</v>
      </c>
      <c r="AV174" s="14" t="s">
        <v>112</v>
      </c>
      <c r="AW174" s="14" t="s">
        <v>30</v>
      </c>
      <c r="AX174" s="14" t="s">
        <v>78</v>
      </c>
      <c r="AY174" s="217" t="s">
        <v>110</v>
      </c>
    </row>
    <row r="175" spans="1:65" s="13" customFormat="1" ht="10.199999999999999">
      <c r="B175" s="195"/>
      <c r="C175" s="196"/>
      <c r="D175" s="197" t="s">
        <v>118</v>
      </c>
      <c r="E175" s="196"/>
      <c r="F175" s="199" t="s">
        <v>234</v>
      </c>
      <c r="G175" s="196"/>
      <c r="H175" s="200">
        <v>22.77</v>
      </c>
      <c r="I175" s="201"/>
      <c r="J175" s="196"/>
      <c r="K175" s="196"/>
      <c r="L175" s="202"/>
      <c r="M175" s="203"/>
      <c r="N175" s="204"/>
      <c r="O175" s="204"/>
      <c r="P175" s="204"/>
      <c r="Q175" s="204"/>
      <c r="R175" s="204"/>
      <c r="S175" s="204"/>
      <c r="T175" s="205"/>
      <c r="AT175" s="206" t="s">
        <v>118</v>
      </c>
      <c r="AU175" s="206" t="s">
        <v>80</v>
      </c>
      <c r="AV175" s="13" t="s">
        <v>80</v>
      </c>
      <c r="AW175" s="13" t="s">
        <v>4</v>
      </c>
      <c r="AX175" s="13" t="s">
        <v>78</v>
      </c>
      <c r="AY175" s="206" t="s">
        <v>110</v>
      </c>
    </row>
    <row r="176" spans="1:65" s="2" customFormat="1" ht="24.15" customHeight="1">
      <c r="A176" s="33"/>
      <c r="B176" s="34"/>
      <c r="C176" s="218" t="s">
        <v>235</v>
      </c>
      <c r="D176" s="218" t="s">
        <v>221</v>
      </c>
      <c r="E176" s="219" t="s">
        <v>236</v>
      </c>
      <c r="F176" s="220" t="s">
        <v>237</v>
      </c>
      <c r="G176" s="221" t="s">
        <v>137</v>
      </c>
      <c r="H176" s="222">
        <v>4.12</v>
      </c>
      <c r="I176" s="223"/>
      <c r="J176" s="224">
        <f>ROUND(I176*H176,2)</f>
        <v>0</v>
      </c>
      <c r="K176" s="225"/>
      <c r="L176" s="226"/>
      <c r="M176" s="227" t="s">
        <v>1</v>
      </c>
      <c r="N176" s="228" t="s">
        <v>38</v>
      </c>
      <c r="O176" s="70"/>
      <c r="P176" s="191">
        <f>O176*H176</f>
        <v>0</v>
      </c>
      <c r="Q176" s="191">
        <v>6.5670000000000006E-2</v>
      </c>
      <c r="R176" s="191">
        <f>Q176*H176</f>
        <v>0.27056040000000003</v>
      </c>
      <c r="S176" s="191">
        <v>0</v>
      </c>
      <c r="T176" s="19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3" t="s">
        <v>134</v>
      </c>
      <c r="AT176" s="193" t="s">
        <v>221</v>
      </c>
      <c r="AU176" s="193" t="s">
        <v>80</v>
      </c>
      <c r="AY176" s="16" t="s">
        <v>110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16" t="s">
        <v>78</v>
      </c>
      <c r="BK176" s="194">
        <f>ROUND(I176*H176,2)</f>
        <v>0</v>
      </c>
      <c r="BL176" s="16" t="s">
        <v>112</v>
      </c>
      <c r="BM176" s="193" t="s">
        <v>238</v>
      </c>
    </row>
    <row r="177" spans="1:65" s="13" customFormat="1" ht="10.199999999999999">
      <c r="B177" s="195"/>
      <c r="C177" s="196"/>
      <c r="D177" s="197" t="s">
        <v>118</v>
      </c>
      <c r="E177" s="198" t="s">
        <v>1</v>
      </c>
      <c r="F177" s="199" t="s">
        <v>239</v>
      </c>
      <c r="G177" s="196"/>
      <c r="H177" s="200">
        <v>4</v>
      </c>
      <c r="I177" s="201"/>
      <c r="J177" s="196"/>
      <c r="K177" s="196"/>
      <c r="L177" s="202"/>
      <c r="M177" s="203"/>
      <c r="N177" s="204"/>
      <c r="O177" s="204"/>
      <c r="P177" s="204"/>
      <c r="Q177" s="204"/>
      <c r="R177" s="204"/>
      <c r="S177" s="204"/>
      <c r="T177" s="205"/>
      <c r="AT177" s="206" t="s">
        <v>118</v>
      </c>
      <c r="AU177" s="206" t="s">
        <v>80</v>
      </c>
      <c r="AV177" s="13" t="s">
        <v>80</v>
      </c>
      <c r="AW177" s="13" t="s">
        <v>30</v>
      </c>
      <c r="AX177" s="13" t="s">
        <v>78</v>
      </c>
      <c r="AY177" s="206" t="s">
        <v>110</v>
      </c>
    </row>
    <row r="178" spans="1:65" s="13" customFormat="1" ht="10.199999999999999">
      <c r="B178" s="195"/>
      <c r="C178" s="196"/>
      <c r="D178" s="197" t="s">
        <v>118</v>
      </c>
      <c r="E178" s="196"/>
      <c r="F178" s="199" t="s">
        <v>240</v>
      </c>
      <c r="G178" s="196"/>
      <c r="H178" s="200">
        <v>4.12</v>
      </c>
      <c r="I178" s="201"/>
      <c r="J178" s="196"/>
      <c r="K178" s="196"/>
      <c r="L178" s="202"/>
      <c r="M178" s="203"/>
      <c r="N178" s="204"/>
      <c r="O178" s="204"/>
      <c r="P178" s="204"/>
      <c r="Q178" s="204"/>
      <c r="R178" s="204"/>
      <c r="S178" s="204"/>
      <c r="T178" s="205"/>
      <c r="AT178" s="206" t="s">
        <v>118</v>
      </c>
      <c r="AU178" s="206" t="s">
        <v>80</v>
      </c>
      <c r="AV178" s="13" t="s">
        <v>80</v>
      </c>
      <c r="AW178" s="13" t="s">
        <v>4</v>
      </c>
      <c r="AX178" s="13" t="s">
        <v>78</v>
      </c>
      <c r="AY178" s="206" t="s">
        <v>110</v>
      </c>
    </row>
    <row r="179" spans="1:65" s="2" customFormat="1" ht="24.15" customHeight="1">
      <c r="A179" s="33"/>
      <c r="B179" s="34"/>
      <c r="C179" s="181" t="s">
        <v>241</v>
      </c>
      <c r="D179" s="181" t="s">
        <v>113</v>
      </c>
      <c r="E179" s="182" t="s">
        <v>242</v>
      </c>
      <c r="F179" s="183" t="s">
        <v>243</v>
      </c>
      <c r="G179" s="184" t="s">
        <v>143</v>
      </c>
      <c r="H179" s="185">
        <v>5.61</v>
      </c>
      <c r="I179" s="186"/>
      <c r="J179" s="187">
        <f>ROUND(I179*H179,2)</f>
        <v>0</v>
      </c>
      <c r="K179" s="188"/>
      <c r="L179" s="38"/>
      <c r="M179" s="189" t="s">
        <v>1</v>
      </c>
      <c r="N179" s="190" t="s">
        <v>38</v>
      </c>
      <c r="O179" s="70"/>
      <c r="P179" s="191">
        <f>O179*H179</f>
        <v>0</v>
      </c>
      <c r="Q179" s="191">
        <v>2.2563399999999998</v>
      </c>
      <c r="R179" s="191">
        <f>Q179*H179</f>
        <v>12.6580674</v>
      </c>
      <c r="S179" s="191">
        <v>0</v>
      </c>
      <c r="T179" s="19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3" t="s">
        <v>112</v>
      </c>
      <c r="AT179" s="193" t="s">
        <v>113</v>
      </c>
      <c r="AU179" s="193" t="s">
        <v>80</v>
      </c>
      <c r="AY179" s="16" t="s">
        <v>110</v>
      </c>
      <c r="BE179" s="194">
        <f>IF(N179="základní",J179,0)</f>
        <v>0</v>
      </c>
      <c r="BF179" s="194">
        <f>IF(N179="snížená",J179,0)</f>
        <v>0</v>
      </c>
      <c r="BG179" s="194">
        <f>IF(N179="zákl. přenesená",J179,0)</f>
        <v>0</v>
      </c>
      <c r="BH179" s="194">
        <f>IF(N179="sníž. přenesená",J179,0)</f>
        <v>0</v>
      </c>
      <c r="BI179" s="194">
        <f>IF(N179="nulová",J179,0)</f>
        <v>0</v>
      </c>
      <c r="BJ179" s="16" t="s">
        <v>78</v>
      </c>
      <c r="BK179" s="194">
        <f>ROUND(I179*H179,2)</f>
        <v>0</v>
      </c>
      <c r="BL179" s="16" t="s">
        <v>112</v>
      </c>
      <c r="BM179" s="193" t="s">
        <v>244</v>
      </c>
    </row>
    <row r="180" spans="1:65" s="13" customFormat="1" ht="10.199999999999999">
      <c r="B180" s="195"/>
      <c r="C180" s="196"/>
      <c r="D180" s="197" t="s">
        <v>118</v>
      </c>
      <c r="E180" s="198" t="s">
        <v>1</v>
      </c>
      <c r="F180" s="199" t="s">
        <v>245</v>
      </c>
      <c r="G180" s="196"/>
      <c r="H180" s="200">
        <v>5.61</v>
      </c>
      <c r="I180" s="201"/>
      <c r="J180" s="196"/>
      <c r="K180" s="196"/>
      <c r="L180" s="202"/>
      <c r="M180" s="203"/>
      <c r="N180" s="204"/>
      <c r="O180" s="204"/>
      <c r="P180" s="204"/>
      <c r="Q180" s="204"/>
      <c r="R180" s="204"/>
      <c r="S180" s="204"/>
      <c r="T180" s="205"/>
      <c r="AT180" s="206" t="s">
        <v>118</v>
      </c>
      <c r="AU180" s="206" t="s">
        <v>80</v>
      </c>
      <c r="AV180" s="13" t="s">
        <v>80</v>
      </c>
      <c r="AW180" s="13" t="s">
        <v>30</v>
      </c>
      <c r="AX180" s="13" t="s">
        <v>78</v>
      </c>
      <c r="AY180" s="206" t="s">
        <v>110</v>
      </c>
    </row>
    <row r="181" spans="1:65" s="2" customFormat="1" ht="24.15" customHeight="1">
      <c r="A181" s="33"/>
      <c r="B181" s="34"/>
      <c r="C181" s="181" t="s">
        <v>246</v>
      </c>
      <c r="D181" s="181" t="s">
        <v>113</v>
      </c>
      <c r="E181" s="182" t="s">
        <v>247</v>
      </c>
      <c r="F181" s="183" t="s">
        <v>248</v>
      </c>
      <c r="G181" s="184" t="s">
        <v>137</v>
      </c>
      <c r="H181" s="185">
        <v>245</v>
      </c>
      <c r="I181" s="186"/>
      <c r="J181" s="187">
        <f>ROUND(I181*H181,2)</f>
        <v>0</v>
      </c>
      <c r="K181" s="188"/>
      <c r="L181" s="38"/>
      <c r="M181" s="189" t="s">
        <v>1</v>
      </c>
      <c r="N181" s="190" t="s">
        <v>38</v>
      </c>
      <c r="O181" s="70"/>
      <c r="P181" s="191">
        <f>O181*H181</f>
        <v>0</v>
      </c>
      <c r="Q181" s="191">
        <v>0</v>
      </c>
      <c r="R181" s="191">
        <f>Q181*H181</f>
        <v>0</v>
      </c>
      <c r="S181" s="191">
        <v>0</v>
      </c>
      <c r="T181" s="19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3" t="s">
        <v>112</v>
      </c>
      <c r="AT181" s="193" t="s">
        <v>113</v>
      </c>
      <c r="AU181" s="193" t="s">
        <v>80</v>
      </c>
      <c r="AY181" s="16" t="s">
        <v>110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16" t="s">
        <v>78</v>
      </c>
      <c r="BK181" s="194">
        <f>ROUND(I181*H181,2)</f>
        <v>0</v>
      </c>
      <c r="BL181" s="16" t="s">
        <v>112</v>
      </c>
      <c r="BM181" s="193" t="s">
        <v>249</v>
      </c>
    </row>
    <row r="182" spans="1:65" s="2" customFormat="1" ht="24.15" customHeight="1">
      <c r="A182" s="33"/>
      <c r="B182" s="34"/>
      <c r="C182" s="181" t="s">
        <v>250</v>
      </c>
      <c r="D182" s="181" t="s">
        <v>113</v>
      </c>
      <c r="E182" s="182" t="s">
        <v>251</v>
      </c>
      <c r="F182" s="183" t="s">
        <v>252</v>
      </c>
      <c r="G182" s="184" t="s">
        <v>137</v>
      </c>
      <c r="H182" s="185">
        <v>245</v>
      </c>
      <c r="I182" s="186"/>
      <c r="J182" s="187">
        <f>ROUND(I182*H182,2)</f>
        <v>0</v>
      </c>
      <c r="K182" s="188"/>
      <c r="L182" s="38"/>
      <c r="M182" s="189" t="s">
        <v>1</v>
      </c>
      <c r="N182" s="190" t="s">
        <v>38</v>
      </c>
      <c r="O182" s="70"/>
      <c r="P182" s="191">
        <f>O182*H182</f>
        <v>0</v>
      </c>
      <c r="Q182" s="191">
        <v>5.0000000000000002E-5</v>
      </c>
      <c r="R182" s="191">
        <f>Q182*H182</f>
        <v>1.225E-2</v>
      </c>
      <c r="S182" s="191">
        <v>0</v>
      </c>
      <c r="T182" s="19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3" t="s">
        <v>112</v>
      </c>
      <c r="AT182" s="193" t="s">
        <v>113</v>
      </c>
      <c r="AU182" s="193" t="s">
        <v>80</v>
      </c>
      <c r="AY182" s="16" t="s">
        <v>110</v>
      </c>
      <c r="BE182" s="194">
        <f>IF(N182="základní",J182,0)</f>
        <v>0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16" t="s">
        <v>78</v>
      </c>
      <c r="BK182" s="194">
        <f>ROUND(I182*H182,2)</f>
        <v>0</v>
      </c>
      <c r="BL182" s="16" t="s">
        <v>112</v>
      </c>
      <c r="BM182" s="193" t="s">
        <v>253</v>
      </c>
    </row>
    <row r="183" spans="1:65" s="2" customFormat="1" ht="16.5" customHeight="1">
      <c r="A183" s="33"/>
      <c r="B183" s="34"/>
      <c r="C183" s="181" t="s">
        <v>254</v>
      </c>
      <c r="D183" s="181" t="s">
        <v>113</v>
      </c>
      <c r="E183" s="182" t="s">
        <v>255</v>
      </c>
      <c r="F183" s="183" t="s">
        <v>256</v>
      </c>
      <c r="G183" s="184" t="s">
        <v>137</v>
      </c>
      <c r="H183" s="185">
        <v>245</v>
      </c>
      <c r="I183" s="186"/>
      <c r="J183" s="187">
        <f>ROUND(I183*H183,2)</f>
        <v>0</v>
      </c>
      <c r="K183" s="188"/>
      <c r="L183" s="38"/>
      <c r="M183" s="189" t="s">
        <v>1</v>
      </c>
      <c r="N183" s="190" t="s">
        <v>38</v>
      </c>
      <c r="O183" s="70"/>
      <c r="P183" s="191">
        <f>O183*H183</f>
        <v>0</v>
      </c>
      <c r="Q183" s="191">
        <v>0</v>
      </c>
      <c r="R183" s="191">
        <f>Q183*H183</f>
        <v>0</v>
      </c>
      <c r="S183" s="191">
        <v>0</v>
      </c>
      <c r="T183" s="19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3" t="s">
        <v>112</v>
      </c>
      <c r="AT183" s="193" t="s">
        <v>113</v>
      </c>
      <c r="AU183" s="193" t="s">
        <v>80</v>
      </c>
      <c r="AY183" s="16" t="s">
        <v>110</v>
      </c>
      <c r="BE183" s="194">
        <f>IF(N183="základní",J183,0)</f>
        <v>0</v>
      </c>
      <c r="BF183" s="194">
        <f>IF(N183="snížená",J183,0)</f>
        <v>0</v>
      </c>
      <c r="BG183" s="194">
        <f>IF(N183="zákl. přenesená",J183,0)</f>
        <v>0</v>
      </c>
      <c r="BH183" s="194">
        <f>IF(N183="sníž. přenesená",J183,0)</f>
        <v>0</v>
      </c>
      <c r="BI183" s="194">
        <f>IF(N183="nulová",J183,0)</f>
        <v>0</v>
      </c>
      <c r="BJ183" s="16" t="s">
        <v>78</v>
      </c>
      <c r="BK183" s="194">
        <f>ROUND(I183*H183,2)</f>
        <v>0</v>
      </c>
      <c r="BL183" s="16" t="s">
        <v>112</v>
      </c>
      <c r="BM183" s="193" t="s">
        <v>257</v>
      </c>
    </row>
    <row r="184" spans="1:65" s="2" customFormat="1" ht="33" customHeight="1">
      <c r="A184" s="33"/>
      <c r="B184" s="34"/>
      <c r="C184" s="181" t="s">
        <v>258</v>
      </c>
      <c r="D184" s="181" t="s">
        <v>113</v>
      </c>
      <c r="E184" s="182" t="s">
        <v>259</v>
      </c>
      <c r="F184" s="183" t="s">
        <v>260</v>
      </c>
      <c r="G184" s="184" t="s">
        <v>202</v>
      </c>
      <c r="H184" s="185">
        <v>80</v>
      </c>
      <c r="I184" s="186"/>
      <c r="J184" s="187">
        <f>ROUND(I184*H184,2)</f>
        <v>0</v>
      </c>
      <c r="K184" s="188"/>
      <c r="L184" s="38"/>
      <c r="M184" s="189" t="s">
        <v>1</v>
      </c>
      <c r="N184" s="190" t="s">
        <v>38</v>
      </c>
      <c r="O184" s="70"/>
      <c r="P184" s="191">
        <f>O184*H184</f>
        <v>0</v>
      </c>
      <c r="Q184" s="191">
        <v>1.6167899999999999</v>
      </c>
      <c r="R184" s="191">
        <f>Q184*H184</f>
        <v>129.3432</v>
      </c>
      <c r="S184" s="191">
        <v>0</v>
      </c>
      <c r="T184" s="19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3" t="s">
        <v>112</v>
      </c>
      <c r="AT184" s="193" t="s">
        <v>113</v>
      </c>
      <c r="AU184" s="193" t="s">
        <v>80</v>
      </c>
      <c r="AY184" s="16" t="s">
        <v>110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16" t="s">
        <v>78</v>
      </c>
      <c r="BK184" s="194">
        <f>ROUND(I184*H184,2)</f>
        <v>0</v>
      </c>
      <c r="BL184" s="16" t="s">
        <v>112</v>
      </c>
      <c r="BM184" s="193" t="s">
        <v>261</v>
      </c>
    </row>
    <row r="185" spans="1:65" s="13" customFormat="1" ht="10.199999999999999">
      <c r="B185" s="195"/>
      <c r="C185" s="196"/>
      <c r="D185" s="197" t="s">
        <v>118</v>
      </c>
      <c r="E185" s="198" t="s">
        <v>1</v>
      </c>
      <c r="F185" s="199" t="s">
        <v>262</v>
      </c>
      <c r="G185" s="196"/>
      <c r="H185" s="200">
        <v>80</v>
      </c>
      <c r="I185" s="201"/>
      <c r="J185" s="196"/>
      <c r="K185" s="196"/>
      <c r="L185" s="202"/>
      <c r="M185" s="203"/>
      <c r="N185" s="204"/>
      <c r="O185" s="204"/>
      <c r="P185" s="204"/>
      <c r="Q185" s="204"/>
      <c r="R185" s="204"/>
      <c r="S185" s="204"/>
      <c r="T185" s="205"/>
      <c r="AT185" s="206" t="s">
        <v>118</v>
      </c>
      <c r="AU185" s="206" t="s">
        <v>80</v>
      </c>
      <c r="AV185" s="13" t="s">
        <v>80</v>
      </c>
      <c r="AW185" s="13" t="s">
        <v>30</v>
      </c>
      <c r="AX185" s="13" t="s">
        <v>78</v>
      </c>
      <c r="AY185" s="206" t="s">
        <v>110</v>
      </c>
    </row>
    <row r="186" spans="1:65" s="12" customFormat="1" ht="22.8" customHeight="1">
      <c r="B186" s="165"/>
      <c r="C186" s="166"/>
      <c r="D186" s="167" t="s">
        <v>72</v>
      </c>
      <c r="E186" s="179" t="s">
        <v>263</v>
      </c>
      <c r="F186" s="179" t="s">
        <v>264</v>
      </c>
      <c r="G186" s="166"/>
      <c r="H186" s="166"/>
      <c r="I186" s="169"/>
      <c r="J186" s="180">
        <f>BK186</f>
        <v>0</v>
      </c>
      <c r="K186" s="166"/>
      <c r="L186" s="171"/>
      <c r="M186" s="172"/>
      <c r="N186" s="173"/>
      <c r="O186" s="173"/>
      <c r="P186" s="174">
        <f>SUM(P187:P199)</f>
        <v>0</v>
      </c>
      <c r="Q186" s="173"/>
      <c r="R186" s="174">
        <f>SUM(R187:R199)</f>
        <v>0</v>
      </c>
      <c r="S186" s="173"/>
      <c r="T186" s="175">
        <f>SUM(T187:T199)</f>
        <v>0</v>
      </c>
      <c r="AR186" s="176" t="s">
        <v>78</v>
      </c>
      <c r="AT186" s="177" t="s">
        <v>72</v>
      </c>
      <c r="AU186" s="177" t="s">
        <v>78</v>
      </c>
      <c r="AY186" s="176" t="s">
        <v>110</v>
      </c>
      <c r="BK186" s="178">
        <f>SUM(BK187:BK199)</f>
        <v>0</v>
      </c>
    </row>
    <row r="187" spans="1:65" s="2" customFormat="1" ht="21.75" customHeight="1">
      <c r="A187" s="33"/>
      <c r="B187" s="34"/>
      <c r="C187" s="181" t="s">
        <v>265</v>
      </c>
      <c r="D187" s="181" t="s">
        <v>113</v>
      </c>
      <c r="E187" s="182" t="s">
        <v>266</v>
      </c>
      <c r="F187" s="183" t="s">
        <v>267</v>
      </c>
      <c r="G187" s="184" t="s">
        <v>268</v>
      </c>
      <c r="H187" s="185">
        <v>966.01499999999999</v>
      </c>
      <c r="I187" s="186"/>
      <c r="J187" s="187">
        <f>ROUND(I187*H187,2)</f>
        <v>0</v>
      </c>
      <c r="K187" s="188"/>
      <c r="L187" s="38"/>
      <c r="M187" s="189" t="s">
        <v>1</v>
      </c>
      <c r="N187" s="190" t="s">
        <v>38</v>
      </c>
      <c r="O187" s="70"/>
      <c r="P187" s="191">
        <f>O187*H187</f>
        <v>0</v>
      </c>
      <c r="Q187" s="191">
        <v>0</v>
      </c>
      <c r="R187" s="191">
        <f>Q187*H187</f>
        <v>0</v>
      </c>
      <c r="S187" s="191">
        <v>0</v>
      </c>
      <c r="T187" s="19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3" t="s">
        <v>112</v>
      </c>
      <c r="AT187" s="193" t="s">
        <v>113</v>
      </c>
      <c r="AU187" s="193" t="s">
        <v>80</v>
      </c>
      <c r="AY187" s="16" t="s">
        <v>110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16" t="s">
        <v>78</v>
      </c>
      <c r="BK187" s="194">
        <f>ROUND(I187*H187,2)</f>
        <v>0</v>
      </c>
      <c r="BL187" s="16" t="s">
        <v>112</v>
      </c>
      <c r="BM187" s="193" t="s">
        <v>269</v>
      </c>
    </row>
    <row r="188" spans="1:65" s="2" customFormat="1" ht="24.15" customHeight="1">
      <c r="A188" s="33"/>
      <c r="B188" s="34"/>
      <c r="C188" s="181" t="s">
        <v>270</v>
      </c>
      <c r="D188" s="181" t="s">
        <v>113</v>
      </c>
      <c r="E188" s="182" t="s">
        <v>271</v>
      </c>
      <c r="F188" s="183" t="s">
        <v>272</v>
      </c>
      <c r="G188" s="184" t="s">
        <v>268</v>
      </c>
      <c r="H188" s="185">
        <v>14387.739</v>
      </c>
      <c r="I188" s="186"/>
      <c r="J188" s="187">
        <f>ROUND(I188*H188,2)</f>
        <v>0</v>
      </c>
      <c r="K188" s="188"/>
      <c r="L188" s="38"/>
      <c r="M188" s="189" t="s">
        <v>1</v>
      </c>
      <c r="N188" s="190" t="s">
        <v>38</v>
      </c>
      <c r="O188" s="70"/>
      <c r="P188" s="191">
        <f>O188*H188</f>
        <v>0</v>
      </c>
      <c r="Q188" s="191">
        <v>0</v>
      </c>
      <c r="R188" s="191">
        <f>Q188*H188</f>
        <v>0</v>
      </c>
      <c r="S188" s="191">
        <v>0</v>
      </c>
      <c r="T188" s="19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3" t="s">
        <v>112</v>
      </c>
      <c r="AT188" s="193" t="s">
        <v>113</v>
      </c>
      <c r="AU188" s="193" t="s">
        <v>80</v>
      </c>
      <c r="AY188" s="16" t="s">
        <v>110</v>
      </c>
      <c r="BE188" s="194">
        <f>IF(N188="základní",J188,0)</f>
        <v>0</v>
      </c>
      <c r="BF188" s="194">
        <f>IF(N188="snížená",J188,0)</f>
        <v>0</v>
      </c>
      <c r="BG188" s="194">
        <f>IF(N188="zákl. přenesená",J188,0)</f>
        <v>0</v>
      </c>
      <c r="BH188" s="194">
        <f>IF(N188="sníž. přenesená",J188,0)</f>
        <v>0</v>
      </c>
      <c r="BI188" s="194">
        <f>IF(N188="nulová",J188,0)</f>
        <v>0</v>
      </c>
      <c r="BJ188" s="16" t="s">
        <v>78</v>
      </c>
      <c r="BK188" s="194">
        <f>ROUND(I188*H188,2)</f>
        <v>0</v>
      </c>
      <c r="BL188" s="16" t="s">
        <v>112</v>
      </c>
      <c r="BM188" s="193" t="s">
        <v>273</v>
      </c>
    </row>
    <row r="189" spans="1:65" s="13" customFormat="1" ht="10.199999999999999">
      <c r="B189" s="195"/>
      <c r="C189" s="196"/>
      <c r="D189" s="197" t="s">
        <v>118</v>
      </c>
      <c r="E189" s="198" t="s">
        <v>1</v>
      </c>
      <c r="F189" s="199" t="s">
        <v>274</v>
      </c>
      <c r="G189" s="196"/>
      <c r="H189" s="200">
        <v>9494.4079999999994</v>
      </c>
      <c r="I189" s="201"/>
      <c r="J189" s="196"/>
      <c r="K189" s="196"/>
      <c r="L189" s="202"/>
      <c r="M189" s="203"/>
      <c r="N189" s="204"/>
      <c r="O189" s="204"/>
      <c r="P189" s="204"/>
      <c r="Q189" s="204"/>
      <c r="R189" s="204"/>
      <c r="S189" s="204"/>
      <c r="T189" s="205"/>
      <c r="AT189" s="206" t="s">
        <v>118</v>
      </c>
      <c r="AU189" s="206" t="s">
        <v>80</v>
      </c>
      <c r="AV189" s="13" t="s">
        <v>80</v>
      </c>
      <c r="AW189" s="13" t="s">
        <v>30</v>
      </c>
      <c r="AX189" s="13" t="s">
        <v>73</v>
      </c>
      <c r="AY189" s="206" t="s">
        <v>110</v>
      </c>
    </row>
    <row r="190" spans="1:65" s="13" customFormat="1" ht="10.199999999999999">
      <c r="B190" s="195"/>
      <c r="C190" s="196"/>
      <c r="D190" s="197" t="s">
        <v>118</v>
      </c>
      <c r="E190" s="198" t="s">
        <v>1</v>
      </c>
      <c r="F190" s="199" t="s">
        <v>275</v>
      </c>
      <c r="G190" s="196"/>
      <c r="H190" s="200">
        <v>4893.3310000000001</v>
      </c>
      <c r="I190" s="201"/>
      <c r="J190" s="196"/>
      <c r="K190" s="196"/>
      <c r="L190" s="202"/>
      <c r="M190" s="203"/>
      <c r="N190" s="204"/>
      <c r="O190" s="204"/>
      <c r="P190" s="204"/>
      <c r="Q190" s="204"/>
      <c r="R190" s="204"/>
      <c r="S190" s="204"/>
      <c r="T190" s="205"/>
      <c r="AT190" s="206" t="s">
        <v>118</v>
      </c>
      <c r="AU190" s="206" t="s">
        <v>80</v>
      </c>
      <c r="AV190" s="13" t="s">
        <v>80</v>
      </c>
      <c r="AW190" s="13" t="s">
        <v>30</v>
      </c>
      <c r="AX190" s="13" t="s">
        <v>73</v>
      </c>
      <c r="AY190" s="206" t="s">
        <v>110</v>
      </c>
    </row>
    <row r="191" spans="1:65" s="14" customFormat="1" ht="10.199999999999999">
      <c r="B191" s="207"/>
      <c r="C191" s="208"/>
      <c r="D191" s="197" t="s">
        <v>118</v>
      </c>
      <c r="E191" s="209" t="s">
        <v>1</v>
      </c>
      <c r="F191" s="210" t="s">
        <v>122</v>
      </c>
      <c r="G191" s="208"/>
      <c r="H191" s="211">
        <v>14387.739</v>
      </c>
      <c r="I191" s="212"/>
      <c r="J191" s="208"/>
      <c r="K191" s="208"/>
      <c r="L191" s="213"/>
      <c r="M191" s="214"/>
      <c r="N191" s="215"/>
      <c r="O191" s="215"/>
      <c r="P191" s="215"/>
      <c r="Q191" s="215"/>
      <c r="R191" s="215"/>
      <c r="S191" s="215"/>
      <c r="T191" s="216"/>
      <c r="AT191" s="217" t="s">
        <v>118</v>
      </c>
      <c r="AU191" s="217" t="s">
        <v>80</v>
      </c>
      <c r="AV191" s="14" t="s">
        <v>112</v>
      </c>
      <c r="AW191" s="14" t="s">
        <v>30</v>
      </c>
      <c r="AX191" s="14" t="s">
        <v>78</v>
      </c>
      <c r="AY191" s="217" t="s">
        <v>110</v>
      </c>
    </row>
    <row r="192" spans="1:65" s="2" customFormat="1" ht="37.799999999999997" customHeight="1">
      <c r="A192" s="33"/>
      <c r="B192" s="34"/>
      <c r="C192" s="181" t="s">
        <v>276</v>
      </c>
      <c r="D192" s="181" t="s">
        <v>113</v>
      </c>
      <c r="E192" s="182" t="s">
        <v>277</v>
      </c>
      <c r="F192" s="183" t="s">
        <v>278</v>
      </c>
      <c r="G192" s="184" t="s">
        <v>268</v>
      </c>
      <c r="H192" s="185">
        <v>678.17200000000003</v>
      </c>
      <c r="I192" s="186"/>
      <c r="J192" s="187">
        <f>ROUND(I192*H192,2)</f>
        <v>0</v>
      </c>
      <c r="K192" s="188"/>
      <c r="L192" s="38"/>
      <c r="M192" s="189" t="s">
        <v>1</v>
      </c>
      <c r="N192" s="190" t="s">
        <v>38</v>
      </c>
      <c r="O192" s="70"/>
      <c r="P192" s="191">
        <f>O192*H192</f>
        <v>0</v>
      </c>
      <c r="Q192" s="191">
        <v>0</v>
      </c>
      <c r="R192" s="191">
        <f>Q192*H192</f>
        <v>0</v>
      </c>
      <c r="S192" s="191">
        <v>0</v>
      </c>
      <c r="T192" s="19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3" t="s">
        <v>112</v>
      </c>
      <c r="AT192" s="193" t="s">
        <v>113</v>
      </c>
      <c r="AU192" s="193" t="s">
        <v>80</v>
      </c>
      <c r="AY192" s="16" t="s">
        <v>110</v>
      </c>
      <c r="BE192" s="194">
        <f>IF(N192="základní",J192,0)</f>
        <v>0</v>
      </c>
      <c r="BF192" s="194">
        <f>IF(N192="snížená",J192,0)</f>
        <v>0</v>
      </c>
      <c r="BG192" s="194">
        <f>IF(N192="zákl. přenesená",J192,0)</f>
        <v>0</v>
      </c>
      <c r="BH192" s="194">
        <f>IF(N192="sníž. přenesená",J192,0)</f>
        <v>0</v>
      </c>
      <c r="BI192" s="194">
        <f>IF(N192="nulová",J192,0)</f>
        <v>0</v>
      </c>
      <c r="BJ192" s="16" t="s">
        <v>78</v>
      </c>
      <c r="BK192" s="194">
        <f>ROUND(I192*H192,2)</f>
        <v>0</v>
      </c>
      <c r="BL192" s="16" t="s">
        <v>112</v>
      </c>
      <c r="BM192" s="193" t="s">
        <v>279</v>
      </c>
    </row>
    <row r="193" spans="1:65" s="13" customFormat="1" ht="10.199999999999999">
      <c r="B193" s="195"/>
      <c r="C193" s="196"/>
      <c r="D193" s="197" t="s">
        <v>118</v>
      </c>
      <c r="E193" s="198" t="s">
        <v>1</v>
      </c>
      <c r="F193" s="199" t="s">
        <v>280</v>
      </c>
      <c r="G193" s="196"/>
      <c r="H193" s="200">
        <v>678.17200000000003</v>
      </c>
      <c r="I193" s="201"/>
      <c r="J193" s="196"/>
      <c r="K193" s="196"/>
      <c r="L193" s="202"/>
      <c r="M193" s="203"/>
      <c r="N193" s="204"/>
      <c r="O193" s="204"/>
      <c r="P193" s="204"/>
      <c r="Q193" s="204"/>
      <c r="R193" s="204"/>
      <c r="S193" s="204"/>
      <c r="T193" s="205"/>
      <c r="AT193" s="206" t="s">
        <v>118</v>
      </c>
      <c r="AU193" s="206" t="s">
        <v>80</v>
      </c>
      <c r="AV193" s="13" t="s">
        <v>80</v>
      </c>
      <c r="AW193" s="13" t="s">
        <v>30</v>
      </c>
      <c r="AX193" s="13" t="s">
        <v>78</v>
      </c>
      <c r="AY193" s="206" t="s">
        <v>110</v>
      </c>
    </row>
    <row r="194" spans="1:65" s="2" customFormat="1" ht="44.25" customHeight="1">
      <c r="A194" s="33"/>
      <c r="B194" s="34"/>
      <c r="C194" s="181" t="s">
        <v>281</v>
      </c>
      <c r="D194" s="181" t="s">
        <v>113</v>
      </c>
      <c r="E194" s="182" t="s">
        <v>282</v>
      </c>
      <c r="F194" s="183" t="s">
        <v>283</v>
      </c>
      <c r="G194" s="184" t="s">
        <v>268</v>
      </c>
      <c r="H194" s="185">
        <v>256.21199999999999</v>
      </c>
      <c r="I194" s="186"/>
      <c r="J194" s="187">
        <f>ROUND(I194*H194,2)</f>
        <v>0</v>
      </c>
      <c r="K194" s="188"/>
      <c r="L194" s="38"/>
      <c r="M194" s="189" t="s">
        <v>1</v>
      </c>
      <c r="N194" s="190" t="s">
        <v>38</v>
      </c>
      <c r="O194" s="70"/>
      <c r="P194" s="191">
        <f>O194*H194</f>
        <v>0</v>
      </c>
      <c r="Q194" s="191">
        <v>0</v>
      </c>
      <c r="R194" s="191">
        <f>Q194*H194</f>
        <v>0</v>
      </c>
      <c r="S194" s="191">
        <v>0</v>
      </c>
      <c r="T194" s="19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3" t="s">
        <v>112</v>
      </c>
      <c r="AT194" s="193" t="s">
        <v>113</v>
      </c>
      <c r="AU194" s="193" t="s">
        <v>80</v>
      </c>
      <c r="AY194" s="16" t="s">
        <v>110</v>
      </c>
      <c r="BE194" s="194">
        <f>IF(N194="základní",J194,0)</f>
        <v>0</v>
      </c>
      <c r="BF194" s="194">
        <f>IF(N194="snížená",J194,0)</f>
        <v>0</v>
      </c>
      <c r="BG194" s="194">
        <f>IF(N194="zákl. přenesená",J194,0)</f>
        <v>0</v>
      </c>
      <c r="BH194" s="194">
        <f>IF(N194="sníž. přenesená",J194,0)</f>
        <v>0</v>
      </c>
      <c r="BI194" s="194">
        <f>IF(N194="nulová",J194,0)</f>
        <v>0</v>
      </c>
      <c r="BJ194" s="16" t="s">
        <v>78</v>
      </c>
      <c r="BK194" s="194">
        <f>ROUND(I194*H194,2)</f>
        <v>0</v>
      </c>
      <c r="BL194" s="16" t="s">
        <v>112</v>
      </c>
      <c r="BM194" s="193" t="s">
        <v>284</v>
      </c>
    </row>
    <row r="195" spans="1:65" s="13" customFormat="1" ht="10.199999999999999">
      <c r="B195" s="195"/>
      <c r="C195" s="196"/>
      <c r="D195" s="197" t="s">
        <v>118</v>
      </c>
      <c r="E195" s="198" t="s">
        <v>1</v>
      </c>
      <c r="F195" s="199" t="s">
        <v>285</v>
      </c>
      <c r="G195" s="196"/>
      <c r="H195" s="200">
        <v>207.96600000000001</v>
      </c>
      <c r="I195" s="201"/>
      <c r="J195" s="196"/>
      <c r="K195" s="196"/>
      <c r="L195" s="202"/>
      <c r="M195" s="203"/>
      <c r="N195" s="204"/>
      <c r="O195" s="204"/>
      <c r="P195" s="204"/>
      <c r="Q195" s="204"/>
      <c r="R195" s="204"/>
      <c r="S195" s="204"/>
      <c r="T195" s="205"/>
      <c r="AT195" s="206" t="s">
        <v>118</v>
      </c>
      <c r="AU195" s="206" t="s">
        <v>80</v>
      </c>
      <c r="AV195" s="13" t="s">
        <v>80</v>
      </c>
      <c r="AW195" s="13" t="s">
        <v>30</v>
      </c>
      <c r="AX195" s="13" t="s">
        <v>73</v>
      </c>
      <c r="AY195" s="206" t="s">
        <v>110</v>
      </c>
    </row>
    <row r="196" spans="1:65" s="13" customFormat="1" ht="10.199999999999999">
      <c r="B196" s="195"/>
      <c r="C196" s="196"/>
      <c r="D196" s="197" t="s">
        <v>118</v>
      </c>
      <c r="E196" s="198" t="s">
        <v>1</v>
      </c>
      <c r="F196" s="199" t="s">
        <v>286</v>
      </c>
      <c r="G196" s="196"/>
      <c r="H196" s="200">
        <v>48.246000000000002</v>
      </c>
      <c r="I196" s="201"/>
      <c r="J196" s="196"/>
      <c r="K196" s="196"/>
      <c r="L196" s="202"/>
      <c r="M196" s="203"/>
      <c r="N196" s="204"/>
      <c r="O196" s="204"/>
      <c r="P196" s="204"/>
      <c r="Q196" s="204"/>
      <c r="R196" s="204"/>
      <c r="S196" s="204"/>
      <c r="T196" s="205"/>
      <c r="AT196" s="206" t="s">
        <v>118</v>
      </c>
      <c r="AU196" s="206" t="s">
        <v>80</v>
      </c>
      <c r="AV196" s="13" t="s">
        <v>80</v>
      </c>
      <c r="AW196" s="13" t="s">
        <v>30</v>
      </c>
      <c r="AX196" s="13" t="s">
        <v>73</v>
      </c>
      <c r="AY196" s="206" t="s">
        <v>110</v>
      </c>
    </row>
    <row r="197" spans="1:65" s="14" customFormat="1" ht="10.199999999999999">
      <c r="B197" s="207"/>
      <c r="C197" s="208"/>
      <c r="D197" s="197" t="s">
        <v>118</v>
      </c>
      <c r="E197" s="209" t="s">
        <v>1</v>
      </c>
      <c r="F197" s="210" t="s">
        <v>122</v>
      </c>
      <c r="G197" s="208"/>
      <c r="H197" s="211">
        <v>256.21199999999999</v>
      </c>
      <c r="I197" s="212"/>
      <c r="J197" s="208"/>
      <c r="K197" s="208"/>
      <c r="L197" s="213"/>
      <c r="M197" s="214"/>
      <c r="N197" s="215"/>
      <c r="O197" s="215"/>
      <c r="P197" s="215"/>
      <c r="Q197" s="215"/>
      <c r="R197" s="215"/>
      <c r="S197" s="215"/>
      <c r="T197" s="216"/>
      <c r="AT197" s="217" t="s">
        <v>118</v>
      </c>
      <c r="AU197" s="217" t="s">
        <v>80</v>
      </c>
      <c r="AV197" s="14" t="s">
        <v>112</v>
      </c>
      <c r="AW197" s="14" t="s">
        <v>30</v>
      </c>
      <c r="AX197" s="14" t="s">
        <v>78</v>
      </c>
      <c r="AY197" s="217" t="s">
        <v>110</v>
      </c>
    </row>
    <row r="198" spans="1:65" s="2" customFormat="1" ht="44.25" customHeight="1">
      <c r="A198" s="33"/>
      <c r="B198" s="34"/>
      <c r="C198" s="181" t="s">
        <v>287</v>
      </c>
      <c r="D198" s="181" t="s">
        <v>113</v>
      </c>
      <c r="E198" s="182" t="s">
        <v>288</v>
      </c>
      <c r="F198" s="183" t="s">
        <v>289</v>
      </c>
      <c r="G198" s="184" t="s">
        <v>268</v>
      </c>
      <c r="H198" s="185">
        <v>56.875999999999998</v>
      </c>
      <c r="I198" s="186"/>
      <c r="J198" s="187">
        <f>ROUND(I198*H198,2)</f>
        <v>0</v>
      </c>
      <c r="K198" s="188"/>
      <c r="L198" s="38"/>
      <c r="M198" s="189" t="s">
        <v>1</v>
      </c>
      <c r="N198" s="190" t="s">
        <v>38</v>
      </c>
      <c r="O198" s="70"/>
      <c r="P198" s="191">
        <f>O198*H198</f>
        <v>0</v>
      </c>
      <c r="Q198" s="191">
        <v>0</v>
      </c>
      <c r="R198" s="191">
        <f>Q198*H198</f>
        <v>0</v>
      </c>
      <c r="S198" s="191">
        <v>0</v>
      </c>
      <c r="T198" s="19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3" t="s">
        <v>112</v>
      </c>
      <c r="AT198" s="193" t="s">
        <v>113</v>
      </c>
      <c r="AU198" s="193" t="s">
        <v>80</v>
      </c>
      <c r="AY198" s="16" t="s">
        <v>110</v>
      </c>
      <c r="BE198" s="194">
        <f>IF(N198="základní",J198,0)</f>
        <v>0</v>
      </c>
      <c r="BF198" s="194">
        <f>IF(N198="snížená",J198,0)</f>
        <v>0</v>
      </c>
      <c r="BG198" s="194">
        <f>IF(N198="zákl. přenesená",J198,0)</f>
        <v>0</v>
      </c>
      <c r="BH198" s="194">
        <f>IF(N198="sníž. přenesená",J198,0)</f>
        <v>0</v>
      </c>
      <c r="BI198" s="194">
        <f>IF(N198="nulová",J198,0)</f>
        <v>0</v>
      </c>
      <c r="BJ198" s="16" t="s">
        <v>78</v>
      </c>
      <c r="BK198" s="194">
        <f>ROUND(I198*H198,2)</f>
        <v>0</v>
      </c>
      <c r="BL198" s="16" t="s">
        <v>112</v>
      </c>
      <c r="BM198" s="193" t="s">
        <v>290</v>
      </c>
    </row>
    <row r="199" spans="1:65" s="13" customFormat="1" ht="10.199999999999999">
      <c r="B199" s="195"/>
      <c r="C199" s="196"/>
      <c r="D199" s="197" t="s">
        <v>118</v>
      </c>
      <c r="E199" s="198" t="s">
        <v>1</v>
      </c>
      <c r="F199" s="199" t="s">
        <v>291</v>
      </c>
      <c r="G199" s="196"/>
      <c r="H199" s="200">
        <v>56.875999999999998</v>
      </c>
      <c r="I199" s="201"/>
      <c r="J199" s="196"/>
      <c r="K199" s="196"/>
      <c r="L199" s="202"/>
      <c r="M199" s="203"/>
      <c r="N199" s="204"/>
      <c r="O199" s="204"/>
      <c r="P199" s="204"/>
      <c r="Q199" s="204"/>
      <c r="R199" s="204"/>
      <c r="S199" s="204"/>
      <c r="T199" s="205"/>
      <c r="AT199" s="206" t="s">
        <v>118</v>
      </c>
      <c r="AU199" s="206" t="s">
        <v>80</v>
      </c>
      <c r="AV199" s="13" t="s">
        <v>80</v>
      </c>
      <c r="AW199" s="13" t="s">
        <v>30</v>
      </c>
      <c r="AX199" s="13" t="s">
        <v>78</v>
      </c>
      <c r="AY199" s="206" t="s">
        <v>110</v>
      </c>
    </row>
    <row r="200" spans="1:65" s="12" customFormat="1" ht="22.8" customHeight="1">
      <c r="B200" s="165"/>
      <c r="C200" s="166"/>
      <c r="D200" s="167" t="s">
        <v>72</v>
      </c>
      <c r="E200" s="179" t="s">
        <v>292</v>
      </c>
      <c r="F200" s="179" t="s">
        <v>293</v>
      </c>
      <c r="G200" s="166"/>
      <c r="H200" s="166"/>
      <c r="I200" s="169"/>
      <c r="J200" s="180">
        <f>BK200</f>
        <v>0</v>
      </c>
      <c r="K200" s="166"/>
      <c r="L200" s="171"/>
      <c r="M200" s="172"/>
      <c r="N200" s="173"/>
      <c r="O200" s="173"/>
      <c r="P200" s="174">
        <f>P201</f>
        <v>0</v>
      </c>
      <c r="Q200" s="173"/>
      <c r="R200" s="174">
        <f>R201</f>
        <v>0</v>
      </c>
      <c r="S200" s="173"/>
      <c r="T200" s="175">
        <f>T201</f>
        <v>0</v>
      </c>
      <c r="AR200" s="176" t="s">
        <v>78</v>
      </c>
      <c r="AT200" s="177" t="s">
        <v>72</v>
      </c>
      <c r="AU200" s="177" t="s">
        <v>78</v>
      </c>
      <c r="AY200" s="176" t="s">
        <v>110</v>
      </c>
      <c r="BK200" s="178">
        <f>BK201</f>
        <v>0</v>
      </c>
    </row>
    <row r="201" spans="1:65" s="2" customFormat="1" ht="33" customHeight="1">
      <c r="A201" s="33"/>
      <c r="B201" s="34"/>
      <c r="C201" s="181" t="s">
        <v>294</v>
      </c>
      <c r="D201" s="181" t="s">
        <v>113</v>
      </c>
      <c r="E201" s="182" t="s">
        <v>295</v>
      </c>
      <c r="F201" s="183" t="s">
        <v>296</v>
      </c>
      <c r="G201" s="184" t="s">
        <v>268</v>
      </c>
      <c r="H201" s="185">
        <v>553.30499999999995</v>
      </c>
      <c r="I201" s="186"/>
      <c r="J201" s="187">
        <f>ROUND(I201*H201,2)</f>
        <v>0</v>
      </c>
      <c r="K201" s="188"/>
      <c r="L201" s="38"/>
      <c r="M201" s="189" t="s">
        <v>1</v>
      </c>
      <c r="N201" s="190" t="s">
        <v>38</v>
      </c>
      <c r="O201" s="70"/>
      <c r="P201" s="191">
        <f>O201*H201</f>
        <v>0</v>
      </c>
      <c r="Q201" s="191">
        <v>0</v>
      </c>
      <c r="R201" s="191">
        <f>Q201*H201</f>
        <v>0</v>
      </c>
      <c r="S201" s="191">
        <v>0</v>
      </c>
      <c r="T201" s="19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3" t="s">
        <v>112</v>
      </c>
      <c r="AT201" s="193" t="s">
        <v>113</v>
      </c>
      <c r="AU201" s="193" t="s">
        <v>80</v>
      </c>
      <c r="AY201" s="16" t="s">
        <v>110</v>
      </c>
      <c r="BE201" s="194">
        <f>IF(N201="základní",J201,0)</f>
        <v>0</v>
      </c>
      <c r="BF201" s="194">
        <f>IF(N201="snížená",J201,0)</f>
        <v>0</v>
      </c>
      <c r="BG201" s="194">
        <f>IF(N201="zákl. přenesená",J201,0)</f>
        <v>0</v>
      </c>
      <c r="BH201" s="194">
        <f>IF(N201="sníž. přenesená",J201,0)</f>
        <v>0</v>
      </c>
      <c r="BI201" s="194">
        <f>IF(N201="nulová",J201,0)</f>
        <v>0</v>
      </c>
      <c r="BJ201" s="16" t="s">
        <v>78</v>
      </c>
      <c r="BK201" s="194">
        <f>ROUND(I201*H201,2)</f>
        <v>0</v>
      </c>
      <c r="BL201" s="16" t="s">
        <v>112</v>
      </c>
      <c r="BM201" s="193" t="s">
        <v>297</v>
      </c>
    </row>
    <row r="202" spans="1:65" s="12" customFormat="1" ht="25.95" customHeight="1">
      <c r="B202" s="165"/>
      <c r="C202" s="166"/>
      <c r="D202" s="167" t="s">
        <v>72</v>
      </c>
      <c r="E202" s="168" t="s">
        <v>298</v>
      </c>
      <c r="F202" s="168" t="s">
        <v>299</v>
      </c>
      <c r="G202" s="166"/>
      <c r="H202" s="166"/>
      <c r="I202" s="169"/>
      <c r="J202" s="170">
        <f>BK202</f>
        <v>0</v>
      </c>
      <c r="K202" s="166"/>
      <c r="L202" s="171"/>
      <c r="M202" s="172"/>
      <c r="N202" s="173"/>
      <c r="O202" s="173"/>
      <c r="P202" s="174">
        <f>SUM(P203:P205)</f>
        <v>0</v>
      </c>
      <c r="Q202" s="173"/>
      <c r="R202" s="174">
        <f>SUM(R203:R205)</f>
        <v>0</v>
      </c>
      <c r="S202" s="173"/>
      <c r="T202" s="175">
        <f>SUM(T203:T205)</f>
        <v>0</v>
      </c>
      <c r="AR202" s="176" t="s">
        <v>165</v>
      </c>
      <c r="AT202" s="177" t="s">
        <v>72</v>
      </c>
      <c r="AU202" s="177" t="s">
        <v>73</v>
      </c>
      <c r="AY202" s="176" t="s">
        <v>110</v>
      </c>
      <c r="BK202" s="178">
        <f>SUM(BK203:BK205)</f>
        <v>0</v>
      </c>
    </row>
    <row r="203" spans="1:65" s="2" customFormat="1" ht="16.5" customHeight="1">
      <c r="A203" s="33"/>
      <c r="B203" s="34"/>
      <c r="C203" s="181" t="s">
        <v>300</v>
      </c>
      <c r="D203" s="181" t="s">
        <v>113</v>
      </c>
      <c r="E203" s="182" t="s">
        <v>301</v>
      </c>
      <c r="F203" s="183" t="s">
        <v>302</v>
      </c>
      <c r="G203" s="184" t="s">
        <v>303</v>
      </c>
      <c r="H203" s="185">
        <v>1</v>
      </c>
      <c r="I203" s="186"/>
      <c r="J203" s="187">
        <f>ROUND(I203*H203,2)</f>
        <v>0</v>
      </c>
      <c r="K203" s="188"/>
      <c r="L203" s="38"/>
      <c r="M203" s="189" t="s">
        <v>1</v>
      </c>
      <c r="N203" s="190" t="s">
        <v>38</v>
      </c>
      <c r="O203" s="70"/>
      <c r="P203" s="191">
        <f>O203*H203</f>
        <v>0</v>
      </c>
      <c r="Q203" s="191">
        <v>0</v>
      </c>
      <c r="R203" s="191">
        <f>Q203*H203</f>
        <v>0</v>
      </c>
      <c r="S203" s="191">
        <v>0</v>
      </c>
      <c r="T203" s="19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3" t="s">
        <v>304</v>
      </c>
      <c r="AT203" s="193" t="s">
        <v>113</v>
      </c>
      <c r="AU203" s="193" t="s">
        <v>78</v>
      </c>
      <c r="AY203" s="16" t="s">
        <v>110</v>
      </c>
      <c r="BE203" s="194">
        <f>IF(N203="základní",J203,0)</f>
        <v>0</v>
      </c>
      <c r="BF203" s="194">
        <f>IF(N203="snížená",J203,0)</f>
        <v>0</v>
      </c>
      <c r="BG203" s="194">
        <f>IF(N203="zákl. přenesená",J203,0)</f>
        <v>0</v>
      </c>
      <c r="BH203" s="194">
        <f>IF(N203="sníž. přenesená",J203,0)</f>
        <v>0</v>
      </c>
      <c r="BI203" s="194">
        <f>IF(N203="nulová",J203,0)</f>
        <v>0</v>
      </c>
      <c r="BJ203" s="16" t="s">
        <v>78</v>
      </c>
      <c r="BK203" s="194">
        <f>ROUND(I203*H203,2)</f>
        <v>0</v>
      </c>
      <c r="BL203" s="16" t="s">
        <v>304</v>
      </c>
      <c r="BM203" s="193" t="s">
        <v>305</v>
      </c>
    </row>
    <row r="204" spans="1:65" s="2" customFormat="1" ht="24.15" customHeight="1">
      <c r="A204" s="33"/>
      <c r="B204" s="34"/>
      <c r="C204" s="181" t="s">
        <v>306</v>
      </c>
      <c r="D204" s="181" t="s">
        <v>113</v>
      </c>
      <c r="E204" s="182" t="s">
        <v>307</v>
      </c>
      <c r="F204" s="183" t="s">
        <v>308</v>
      </c>
      <c r="G204" s="184" t="s">
        <v>303</v>
      </c>
      <c r="H204" s="185">
        <v>1</v>
      </c>
      <c r="I204" s="186"/>
      <c r="J204" s="187">
        <f>ROUND(I204*H204,2)</f>
        <v>0</v>
      </c>
      <c r="K204" s="188"/>
      <c r="L204" s="38"/>
      <c r="M204" s="189" t="s">
        <v>1</v>
      </c>
      <c r="N204" s="190" t="s">
        <v>38</v>
      </c>
      <c r="O204" s="70"/>
      <c r="P204" s="191">
        <f>O204*H204</f>
        <v>0</v>
      </c>
      <c r="Q204" s="191">
        <v>0</v>
      </c>
      <c r="R204" s="191">
        <f>Q204*H204</f>
        <v>0</v>
      </c>
      <c r="S204" s="191">
        <v>0</v>
      </c>
      <c r="T204" s="19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3" t="s">
        <v>304</v>
      </c>
      <c r="AT204" s="193" t="s">
        <v>113</v>
      </c>
      <c r="AU204" s="193" t="s">
        <v>78</v>
      </c>
      <c r="AY204" s="16" t="s">
        <v>110</v>
      </c>
      <c r="BE204" s="194">
        <f>IF(N204="základní",J204,0)</f>
        <v>0</v>
      </c>
      <c r="BF204" s="194">
        <f>IF(N204="snížená",J204,0)</f>
        <v>0</v>
      </c>
      <c r="BG204" s="194">
        <f>IF(N204="zákl. přenesená",J204,0)</f>
        <v>0</v>
      </c>
      <c r="BH204" s="194">
        <f>IF(N204="sníž. přenesená",J204,0)</f>
        <v>0</v>
      </c>
      <c r="BI204" s="194">
        <f>IF(N204="nulová",J204,0)</f>
        <v>0</v>
      </c>
      <c r="BJ204" s="16" t="s">
        <v>78</v>
      </c>
      <c r="BK204" s="194">
        <f>ROUND(I204*H204,2)</f>
        <v>0</v>
      </c>
      <c r="BL204" s="16" t="s">
        <v>304</v>
      </c>
      <c r="BM204" s="193" t="s">
        <v>309</v>
      </c>
    </row>
    <row r="205" spans="1:65" s="2" customFormat="1" ht="16.5" customHeight="1">
      <c r="A205" s="33"/>
      <c r="B205" s="34"/>
      <c r="C205" s="181" t="s">
        <v>310</v>
      </c>
      <c r="D205" s="181" t="s">
        <v>113</v>
      </c>
      <c r="E205" s="182" t="s">
        <v>311</v>
      </c>
      <c r="F205" s="183" t="s">
        <v>312</v>
      </c>
      <c r="G205" s="184" t="s">
        <v>303</v>
      </c>
      <c r="H205" s="185">
        <v>1</v>
      </c>
      <c r="I205" s="186"/>
      <c r="J205" s="187">
        <f>ROUND(I205*H205,2)</f>
        <v>0</v>
      </c>
      <c r="K205" s="188"/>
      <c r="L205" s="38"/>
      <c r="M205" s="229" t="s">
        <v>1</v>
      </c>
      <c r="N205" s="230" t="s">
        <v>38</v>
      </c>
      <c r="O205" s="231"/>
      <c r="P205" s="232">
        <f>O205*H205</f>
        <v>0</v>
      </c>
      <c r="Q205" s="232">
        <v>0</v>
      </c>
      <c r="R205" s="232">
        <f>Q205*H205</f>
        <v>0</v>
      </c>
      <c r="S205" s="232">
        <v>0</v>
      </c>
      <c r="T205" s="233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3" t="s">
        <v>304</v>
      </c>
      <c r="AT205" s="193" t="s">
        <v>113</v>
      </c>
      <c r="AU205" s="193" t="s">
        <v>78</v>
      </c>
      <c r="AY205" s="16" t="s">
        <v>110</v>
      </c>
      <c r="BE205" s="194">
        <f>IF(N205="základní",J205,0)</f>
        <v>0</v>
      </c>
      <c r="BF205" s="194">
        <f>IF(N205="snížená",J205,0)</f>
        <v>0</v>
      </c>
      <c r="BG205" s="194">
        <f>IF(N205="zákl. přenesená",J205,0)</f>
        <v>0</v>
      </c>
      <c r="BH205" s="194">
        <f>IF(N205="sníž. přenesená",J205,0)</f>
        <v>0</v>
      </c>
      <c r="BI205" s="194">
        <f>IF(N205="nulová",J205,0)</f>
        <v>0</v>
      </c>
      <c r="BJ205" s="16" t="s">
        <v>78</v>
      </c>
      <c r="BK205" s="194">
        <f>ROUND(I205*H205,2)</f>
        <v>0</v>
      </c>
      <c r="BL205" s="16" t="s">
        <v>304</v>
      </c>
      <c r="BM205" s="193" t="s">
        <v>313</v>
      </c>
    </row>
    <row r="206" spans="1:65" s="2" customFormat="1" ht="6.9" customHeight="1">
      <c r="A206" s="33"/>
      <c r="B206" s="53"/>
      <c r="C206" s="54"/>
      <c r="D206" s="54"/>
      <c r="E206" s="54"/>
      <c r="F206" s="54"/>
      <c r="G206" s="54"/>
      <c r="H206" s="54"/>
      <c r="I206" s="54"/>
      <c r="J206" s="54"/>
      <c r="K206" s="54"/>
      <c r="L206" s="38"/>
      <c r="M206" s="33"/>
      <c r="O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</row>
  </sheetData>
  <sheetProtection algorithmName="SHA-512" hashValue="PsTNL4kdMjfSu9f64O8tc0XVmDQXXXgX9iEPSaS1Dy1HxrEzw+mBv3iMaQMKbIZv2PTzt2Y/DdME7RHSkCUQdw==" saltValue="ZULVQD+JMlXhc40BMp1oZ3ptypRqrVA5QQFfLmfRF+BcRDuw/ZMOrsQIDrOfKUSnBjoBhzZCisghneAwCzs9Fg==" spinCount="100000" sheet="1" objects="1" scenarios="1" formatColumns="0" formatRows="0" autoFilter="0"/>
  <autoFilter ref="C119:K205"/>
  <mergeCells count="6">
    <mergeCell ref="L2:V2"/>
    <mergeCell ref="E7:H7"/>
    <mergeCell ref="E16:H16"/>
    <mergeCell ref="E25:H25"/>
    <mergeCell ref="E85:H85"/>
    <mergeCell ref="E112:H11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N18702 - Benešov, ul. K T...</vt:lpstr>
      <vt:lpstr>'N18702 - Benešov, ul. K T...'!Názvy_tisku</vt:lpstr>
      <vt:lpstr>'Rekapitulace stavby'!Názvy_tisku</vt:lpstr>
      <vt:lpstr>'N18702 - Benešov, ul. K T...'!Oblast_tisku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Tůmová</dc:creator>
  <cp:lastModifiedBy>Pavlína Tůmová</cp:lastModifiedBy>
  <dcterms:created xsi:type="dcterms:W3CDTF">2023-03-27T10:21:36Z</dcterms:created>
  <dcterms:modified xsi:type="dcterms:W3CDTF">2023-04-01T18:57:11Z</dcterms:modified>
</cp:coreProperties>
</file>