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Oprava komunikací Červené Vršky\"/>
    </mc:Choice>
  </mc:AlternateContent>
  <bookViews>
    <workbookView xWindow="0" yWindow="0" windowWidth="23040" windowHeight="9192" firstSheet="1" activeTab="1"/>
  </bookViews>
  <sheets>
    <sheet name="Rekapitulace stavby" sheetId="1" state="veryHidden" r:id="rId1"/>
    <sheet name="N18705 - Benešov, ul. Ner..." sheetId="2" r:id="rId2"/>
  </sheets>
  <definedNames>
    <definedName name="_xlnm._FilterDatabase" localSheetId="1" hidden="1">'N18705 - Benešov, ul. Ner...'!$C$119:$K$219</definedName>
    <definedName name="_xlnm.Print_Titles" localSheetId="1">'N18705 - Benešov, ul. Ner...'!$119:$119</definedName>
    <definedName name="_xlnm.Print_Titles" localSheetId="0">'Rekapitulace stavby'!$92:$92</definedName>
    <definedName name="_xlnm.Print_Area" localSheetId="1">'N18705 - Benešov, ul. Ner...'!$C$4:$J$76,'N18705 - Benešov, ul. Ner...'!$C$109:$J$219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T214" i="2"/>
  <c r="R215" i="2"/>
  <c r="R214" i="2" s="1"/>
  <c r="P215" i="2"/>
  <c r="P214" i="2" s="1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89" i="2" s="1"/>
  <c r="J18" i="2"/>
  <c r="J16" i="2"/>
  <c r="E16" i="2"/>
  <c r="F90" i="2" s="1"/>
  <c r="J15" i="2"/>
  <c r="J13" i="2"/>
  <c r="E13" i="2"/>
  <c r="F89" i="2" s="1"/>
  <c r="J12" i="2"/>
  <c r="J10" i="2"/>
  <c r="J114" i="2"/>
  <c r="L90" i="1"/>
  <c r="AM90" i="1"/>
  <c r="AM89" i="1"/>
  <c r="L89" i="1"/>
  <c r="AM87" i="1"/>
  <c r="L87" i="1"/>
  <c r="L85" i="1"/>
  <c r="L84" i="1"/>
  <c r="J197" i="2"/>
  <c r="BK152" i="2"/>
  <c r="J175" i="2"/>
  <c r="J130" i="2"/>
  <c r="J153" i="2"/>
  <c r="AS94" i="1"/>
  <c r="BK201" i="2"/>
  <c r="J146" i="2"/>
  <c r="BK192" i="2"/>
  <c r="J215" i="2"/>
  <c r="BK153" i="2"/>
  <c r="J198" i="2"/>
  <c r="BK198" i="2"/>
  <c r="BK130" i="2"/>
  <c r="J164" i="2"/>
  <c r="BK165" i="2"/>
  <c r="J206" i="2"/>
  <c r="J179" i="2"/>
  <c r="J212" i="2"/>
  <c r="J123" i="2"/>
  <c r="J172" i="2"/>
  <c r="BK141" i="2"/>
  <c r="BK212" i="2"/>
  <c r="BK149" i="2"/>
  <c r="J202" i="2"/>
  <c r="J154" i="2"/>
  <c r="BK196" i="2"/>
  <c r="J137" i="2"/>
  <c r="BK137" i="2"/>
  <c r="J218" i="2"/>
  <c r="BK170" i="2"/>
  <c r="BK208" i="2"/>
  <c r="BK218" i="2"/>
  <c r="BK154" i="2"/>
  <c r="BK217" i="2"/>
  <c r="BK168" i="2"/>
  <c r="BK206" i="2"/>
  <c r="J168" i="2"/>
  <c r="J208" i="2"/>
  <c r="BK150" i="2"/>
  <c r="BK160" i="2"/>
  <c r="J126" i="2"/>
  <c r="BK202" i="2"/>
  <c r="BK161" i="2"/>
  <c r="BK164" i="2"/>
  <c r="BK123" i="2"/>
  <c r="BK162" i="2"/>
  <c r="BK184" i="2"/>
  <c r="J161" i="2"/>
  <c r="BK197" i="2"/>
  <c r="J160" i="2"/>
  <c r="BK190" i="2"/>
  <c r="J141" i="2"/>
  <c r="BK219" i="2"/>
  <c r="J184" i="2"/>
  <c r="BK135" i="2"/>
  <c r="BK172" i="2"/>
  <c r="J192" i="2"/>
  <c r="J163" i="2"/>
  <c r="J219" i="2"/>
  <c r="BK126" i="2"/>
  <c r="J187" i="2"/>
  <c r="J135" i="2"/>
  <c r="BK179" i="2"/>
  <c r="J148" i="2"/>
  <c r="J149" i="2"/>
  <c r="J217" i="2"/>
  <c r="J165" i="2"/>
  <c r="BK215" i="2"/>
  <c r="BK158" i="2"/>
  <c r="BK187" i="2"/>
  <c r="J201" i="2"/>
  <c r="BK146" i="2"/>
  <c r="J170" i="2"/>
  <c r="BK148" i="2"/>
  <c r="J158" i="2"/>
  <c r="BK163" i="2"/>
  <c r="BK124" i="2"/>
  <c r="J190" i="2"/>
  <c r="J152" i="2"/>
  <c r="J162" i="2"/>
  <c r="J196" i="2"/>
  <c r="J150" i="2"/>
  <c r="BK175" i="2"/>
  <c r="J124" i="2"/>
  <c r="P122" i="2" l="1"/>
  <c r="BK151" i="2"/>
  <c r="J151" i="2"/>
  <c r="J97" i="2" s="1"/>
  <c r="T122" i="2"/>
  <c r="T151" i="2"/>
  <c r="P167" i="2"/>
  <c r="T174" i="2"/>
  <c r="BK200" i="2"/>
  <c r="J200" i="2" s="1"/>
  <c r="J100" i="2" s="1"/>
  <c r="T200" i="2"/>
  <c r="BK216" i="2"/>
  <c r="J216" i="2" s="1"/>
  <c r="J102" i="2" s="1"/>
  <c r="R216" i="2"/>
  <c r="BK122" i="2"/>
  <c r="J122" i="2" s="1"/>
  <c r="J96" i="2" s="1"/>
  <c r="P151" i="2"/>
  <c r="R167" i="2"/>
  <c r="T167" i="2"/>
  <c r="R174" i="2"/>
  <c r="P200" i="2"/>
  <c r="P216" i="2"/>
  <c r="R122" i="2"/>
  <c r="R151" i="2"/>
  <c r="BK167" i="2"/>
  <c r="J167" i="2" s="1"/>
  <c r="J98" i="2" s="1"/>
  <c r="BK174" i="2"/>
  <c r="J174" i="2" s="1"/>
  <c r="J99" i="2" s="1"/>
  <c r="P174" i="2"/>
  <c r="R200" i="2"/>
  <c r="T216" i="2"/>
  <c r="BK214" i="2"/>
  <c r="J214" i="2" s="1"/>
  <c r="J101" i="2" s="1"/>
  <c r="F116" i="2"/>
  <c r="BE150" i="2"/>
  <c r="BE153" i="2"/>
  <c r="BE161" i="2"/>
  <c r="BE170" i="2"/>
  <c r="BE187" i="2"/>
  <c r="BE190" i="2"/>
  <c r="BE197" i="2"/>
  <c r="BE206" i="2"/>
  <c r="BE218" i="2"/>
  <c r="BE124" i="2"/>
  <c r="BE152" i="2"/>
  <c r="BE158" i="2"/>
  <c r="BE162" i="2"/>
  <c r="BE219" i="2"/>
  <c r="J90" i="2"/>
  <c r="BE137" i="2"/>
  <c r="BE149" i="2"/>
  <c r="BE154" i="2"/>
  <c r="BE160" i="2"/>
  <c r="BE163" i="2"/>
  <c r="BE179" i="2"/>
  <c r="BE184" i="2"/>
  <c r="BE201" i="2"/>
  <c r="J116" i="2"/>
  <c r="BE123" i="2"/>
  <c r="BE130" i="2"/>
  <c r="BE141" i="2"/>
  <c r="BE148" i="2"/>
  <c r="BE168" i="2"/>
  <c r="BE172" i="2"/>
  <c r="BE175" i="2"/>
  <c r="BE198" i="2"/>
  <c r="F117" i="2"/>
  <c r="BE126" i="2"/>
  <c r="BE135" i="2"/>
  <c r="BE202" i="2"/>
  <c r="BE212" i="2"/>
  <c r="J87" i="2"/>
  <c r="BE146" i="2"/>
  <c r="BE164" i="2"/>
  <c r="BE165" i="2"/>
  <c r="BE192" i="2"/>
  <c r="BE196" i="2"/>
  <c r="BE208" i="2"/>
  <c r="BE215" i="2"/>
  <c r="BE217" i="2"/>
  <c r="F35" i="2"/>
  <c r="BD95" i="1" s="1"/>
  <c r="BD94" i="1" s="1"/>
  <c r="W33" i="1" s="1"/>
  <c r="F33" i="2"/>
  <c r="BB95" i="1" s="1"/>
  <c r="BB94" i="1" s="1"/>
  <c r="W31" i="1" s="1"/>
  <c r="F34" i="2"/>
  <c r="BC95" i="1" s="1"/>
  <c r="BC94" i="1" s="1"/>
  <c r="AY94" i="1" s="1"/>
  <c r="J32" i="2"/>
  <c r="AW95" i="1" s="1"/>
  <c r="F32" i="2"/>
  <c r="BA95" i="1" s="1"/>
  <c r="BA94" i="1" s="1"/>
  <c r="AW94" i="1" s="1"/>
  <c r="AK30" i="1" s="1"/>
  <c r="R121" i="2" l="1"/>
  <c r="R120" i="2" s="1"/>
  <c r="T121" i="2"/>
  <c r="T120" i="2" s="1"/>
  <c r="P121" i="2"/>
  <c r="P120" i="2" s="1"/>
  <c r="AU95" i="1" s="1"/>
  <c r="AU94" i="1" s="1"/>
  <c r="BK121" i="2"/>
  <c r="J121" i="2" s="1"/>
  <c r="J95" i="2" s="1"/>
  <c r="F31" i="2"/>
  <c r="AZ95" i="1" s="1"/>
  <c r="AZ94" i="1" s="1"/>
  <c r="AV94" i="1" s="1"/>
  <c r="AK29" i="1" s="1"/>
  <c r="AX94" i="1"/>
  <c r="J31" i="2"/>
  <c r="AV95" i="1" s="1"/>
  <c r="AT95" i="1" s="1"/>
  <c r="W32" i="1"/>
  <c r="W30" i="1"/>
  <c r="BK120" i="2" l="1"/>
  <c r="J120" i="2" s="1"/>
  <c r="J28" i="2" s="1"/>
  <c r="AG95" i="1" s="1"/>
  <c r="AG94" i="1" s="1"/>
  <c r="AK26" i="1" s="1"/>
  <c r="AK35" i="1" s="1"/>
  <c r="AT94" i="1"/>
  <c r="W29" i="1"/>
  <c r="J37" i="2" l="1"/>
  <c r="J94" i="2"/>
  <c r="AN94" i="1"/>
  <c r="AN95" i="1"/>
</calcChain>
</file>

<file path=xl/sharedStrings.xml><?xml version="1.0" encoding="utf-8"?>
<sst xmlns="http://schemas.openxmlformats.org/spreadsheetml/2006/main" count="1323" uniqueCount="335">
  <si>
    <t>Export Komplet</t>
  </si>
  <si>
    <t/>
  </si>
  <si>
    <t>2.0</t>
  </si>
  <si>
    <t>ZAMOK</t>
  </si>
  <si>
    <t>False</t>
  </si>
  <si>
    <t>{8338852b-52c3-4d3b-951c-d3403387239e}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</si>
  <si>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</si>
  <si>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</si>
  <si>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</si>
  <si>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</si>
  <si>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</si>
  <si>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</si>
  <si>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</si>
  <si>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</si>
  <si>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</si>
  <si>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</si>
  <si>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</si>
  <si>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Nerudova, úsek  Červené Vršky - K.Světlé</t>
  </si>
  <si>
    <t>KSO:</t>
  </si>
  <si>
    <t>CC-CZ:</t>
  </si>
  <si>
    <t>Místo:</t>
  </si>
  <si>
    <t xml:space="preserve"> </t>
  </si>
  <si>
    <t>Datum:</t>
  </si>
  <si>
    <t>28. 2. 2023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</si>
  <si>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</si>
  <si>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</si>
  <si>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</si>
  <si>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</si>
  <si>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</si>
  <si>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</si>
  <si>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</si>
  <si>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</si>
  <si>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</si>
  <si>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</si>
  <si>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</si>
  <si>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</si>
  <si>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</si>
  <si>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</si>
  <si>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</si>
  <si>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</si>
  <si>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</si>
  <si>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</si>
  <si>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</si>
  <si>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</si>
  <si>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</si>
  <si>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</si>
  <si>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</si>
  <si>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</si>
  <si>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</si>
  <si>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</si>
  <si>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</si>
  <si>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</si>
  <si>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</si>
  <si>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</si>
  <si>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</si>
  <si>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</si>
  <si>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</si>
  <si>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</si>
  <si>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</si>
  <si>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</si>
  <si>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</si>
  <si>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</si>
  <si>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</si>
  <si>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</si>
  <si>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</si>
  <si>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</si>
  <si>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</si>
  <si>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</si>
  <si>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</si>
  <si>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</si>
  <si>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</si>
  <si>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</si>
  <si>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</si>
  <si>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</si>
  <si>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</si>
  <si>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</si>
  <si>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</si>
  <si>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</si>
  <si>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</si>
  <si>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</si>
  <si>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</si>
  <si>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</si>
  <si>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</si>
  <si>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</si>
  <si>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</si>
  <si>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</si>
  <si>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</si>
  <si>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</si>
  <si>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</si>
  <si>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</si>
  <si>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</si>
  <si>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</si>
  <si>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</si>
  <si>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</si>
  <si>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</si>
  <si>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</si>
  <si>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</si>
  <si>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</si>
  <si>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</si>
  <si>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</si>
  <si>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</si>
  <si>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</si>
  <si>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</si>
  <si>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</si>
  <si>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</si>
  <si>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</si>
  <si>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</si>
  <si>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</si>
  <si>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</si>
  <si>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</si>
  <si>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</si>
  <si>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</si>
  <si>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40</t>
  </si>
  <si>
    <t>K</t>
  </si>
  <si>
    <t>113106023</t>
  </si>
  <si>
    <t>Rozebrání dlažeb při překopech komunikací pro pěší ze zámkové dlažby ručně</t>
  </si>
  <si>
    <t>m2</t>
  </si>
  <si>
    <t>4</t>
  </si>
  <si>
    <t>-1160105742</t>
  </si>
  <si>
    <t>38</t>
  </si>
  <si>
    <t>113107022</t>
  </si>
  <si>
    <t>Odstranění podkladu z kameniva drceného tl přes 100 do 200 mm při překopech ručně</t>
  </si>
  <si>
    <t>-639569141</t>
  </si>
  <si>
    <t>VV</t>
  </si>
  <si>
    <t>"2. úsek - obnova vjezdů" (5,6+1+6,6+7,2+7+7+2,5)*0,5</t>
  </si>
  <si>
    <t>3</t>
  </si>
  <si>
    <t>113107131</t>
  </si>
  <si>
    <t>Odstranění podkladu z betonu prostého tl přes 100 do 150 mm ručně</t>
  </si>
  <si>
    <t>384575257</t>
  </si>
  <si>
    <t>"dobourání za obrubou úsek Tzlova - K.Světlé" (97,7+101)*0,15*0,2</t>
  </si>
  <si>
    <t>"lokál vjezdy" (14+3)*0,5</t>
  </si>
  <si>
    <t>Součet</t>
  </si>
  <si>
    <t>113107142</t>
  </si>
  <si>
    <t>Odstranění podkladu živičného tl 100 mm ručně</t>
  </si>
  <si>
    <t>-1618532740</t>
  </si>
  <si>
    <t>"stan. ZU + KU - napojení v křižovatkách" (15,6,2+12,5+15+7)*1</t>
  </si>
  <si>
    <t>" napojení u obrub" (175+196,5)*0,25</t>
  </si>
  <si>
    <t>"výsprava za obrubou v chodníku" (17,5+21,5+((175+196,5)*2-28,5-27-39)*0,1)*0,5</t>
  </si>
  <si>
    <t>113107323</t>
  </si>
  <si>
    <t>Odstranění podkladu z kameniva drceného tl 300 mm strojně pl do 50 m2</t>
  </si>
  <si>
    <t>-1689089133</t>
  </si>
  <si>
    <t>"Sanace - 15% z plochy AC"  1611*0,15</t>
  </si>
  <si>
    <t>113154234</t>
  </si>
  <si>
    <t>Frézování živičného krytu tl 100 mm pruh š 2 m pl do 1000 m2 bez překážek v trase</t>
  </si>
  <si>
    <t>578777235</t>
  </si>
  <si>
    <t>"celkem"  1611</t>
  </si>
  <si>
    <t>"odečet dobourání"  -144,8</t>
  </si>
  <si>
    <t>5</t>
  </si>
  <si>
    <t>113202111</t>
  </si>
  <si>
    <t>Vytrhání obrub krajníků obrubníků stojatých</t>
  </si>
  <si>
    <t>m</t>
  </si>
  <si>
    <t>2013428437</t>
  </si>
  <si>
    <t>"Strana L - náhrada starých ABO" 97,7</t>
  </si>
  <si>
    <t>"Strana P - náhrada starých ABO" 101</t>
  </si>
  <si>
    <t>"1. úsek - pomístná výsprava 20%"  201*2*0,2</t>
  </si>
  <si>
    <t>6</t>
  </si>
  <si>
    <t>129951121</t>
  </si>
  <si>
    <t>Bourání zdiva z betonu prostého neprokládaného v odkopávkách nebo prokopávkách strojně</t>
  </si>
  <si>
    <t>m3</t>
  </si>
  <si>
    <t>-1874184046</t>
  </si>
  <si>
    <t xml:space="preserve">"bourání beton lože obrub " 279,1*0,3*0,25   </t>
  </si>
  <si>
    <t>7</t>
  </si>
  <si>
    <t>162751156</t>
  </si>
  <si>
    <t>Vodorovné přemístění do 9000 m výkopku/sypaniny z horniny třídy těžitelnosti III, skupiny 6 a 7</t>
  </si>
  <si>
    <t>-844155945</t>
  </si>
  <si>
    <t>8</t>
  </si>
  <si>
    <t>171251201</t>
  </si>
  <si>
    <t>Uložení sypaniny na skládky nebo meziskládky</t>
  </si>
  <si>
    <t>-605525251</t>
  </si>
  <si>
    <t>9</t>
  </si>
  <si>
    <t>181152302</t>
  </si>
  <si>
    <t>Úprava pláně pro silnice a dálnice v zářezech se zhutněním</t>
  </si>
  <si>
    <t>-1057861342</t>
  </si>
  <si>
    <t>Komunikace pozemní</t>
  </si>
  <si>
    <t>10</t>
  </si>
  <si>
    <t>566901132</t>
  </si>
  <si>
    <t>Vyspravení podkladu po překopech ing sítí plochy do 15 m2 štěrkodrtí tl. 150 mm</t>
  </si>
  <si>
    <t>1715805336</t>
  </si>
  <si>
    <t>39</t>
  </si>
  <si>
    <t>566901142</t>
  </si>
  <si>
    <t>Vyspravení podkladu po překopech inženýrských sítí plochy do 15 m2 kamenivem hrubým drceným tl. 150 mm</t>
  </si>
  <si>
    <t>-844342905</t>
  </si>
  <si>
    <t>11</t>
  </si>
  <si>
    <t>566901172</t>
  </si>
  <si>
    <t>Vyspravení podkladu po překopech ing sítí plochy do 15 m2 směsí stmelenou cementem SC 20/25 tl 150mm</t>
  </si>
  <si>
    <t>399977055</t>
  </si>
  <si>
    <t>"lokální sanace " 241,65</t>
  </si>
  <si>
    <t>"lokální oprava v chodníku za obrubou" 201*2*0,2*0,5</t>
  </si>
  <si>
    <t>12</t>
  </si>
  <si>
    <t>572340112</t>
  </si>
  <si>
    <t>Vyspravení krytu komunikací po překopech plochy do 15 m2 asfaltovým betonem ACO (AB) tl 70 mm</t>
  </si>
  <si>
    <t>389280349</t>
  </si>
  <si>
    <t>"pomístná výsprava 10% v chodníku za obrubou"  201*2*0,2*0,5</t>
  </si>
  <si>
    <t>13</t>
  </si>
  <si>
    <t>573191111</t>
  </si>
  <si>
    <t>Postřik infiltrační kationaktivní emulzí v množství 1 kg/m2</t>
  </si>
  <si>
    <t>1444480351</t>
  </si>
  <si>
    <t>14</t>
  </si>
  <si>
    <t>573231109</t>
  </si>
  <si>
    <t>Postřik živičný spojovací ze silniční emulze v množství 0,60 kg/m2</t>
  </si>
  <si>
    <t>258744341</t>
  </si>
  <si>
    <t>577134121</t>
  </si>
  <si>
    <t>Asfaltový beton vrstva obrusná ACO 11 (ABS) tř. I tl 40 mm š přes 3 m z nemodifikovaného asfaltu</t>
  </si>
  <si>
    <t>717127080</t>
  </si>
  <si>
    <t>16</t>
  </si>
  <si>
    <t>577155122</t>
  </si>
  <si>
    <t>Asfaltový beton vrstva ložní ACL 16 (ABH) tl 60 mm š přes 3 m z nemodifikovaného asfaltu</t>
  </si>
  <si>
    <t>-370154837</t>
  </si>
  <si>
    <t>41</t>
  </si>
  <si>
    <t>596212230</t>
  </si>
  <si>
    <t>Kladení zámkové dlažby pozemních komunikací ručně tl 80 mm skupiny C pl do 50 m2</t>
  </si>
  <si>
    <t>-120893091</t>
  </si>
  <si>
    <t>42</t>
  </si>
  <si>
    <t>M</t>
  </si>
  <si>
    <t>59245020</t>
  </si>
  <si>
    <t>dlažba tvar obdélník betonová 200x100x80mm přírodní</t>
  </si>
  <si>
    <t>-305962528</t>
  </si>
  <si>
    <t>18,45*1,03 'Přepočtené koeficientem množství</t>
  </si>
  <si>
    <t>Trubní vedení</t>
  </si>
  <si>
    <t>17</t>
  </si>
  <si>
    <t>899231111</t>
  </si>
  <si>
    <t>Výšková úprava uličního vstupu nebo vpusti do 200 mm zvýšením mříže</t>
  </si>
  <si>
    <t>kus</t>
  </si>
  <si>
    <t>698509942</t>
  </si>
  <si>
    <t>3+1</t>
  </si>
  <si>
    <t>18</t>
  </si>
  <si>
    <t>899331111</t>
  </si>
  <si>
    <t>Výšková úprava uličního vstupu nebo vpusti do 200 mm zvýšením poklopu</t>
  </si>
  <si>
    <t>1920827266</t>
  </si>
  <si>
    <t>5+4</t>
  </si>
  <si>
    <t>19</t>
  </si>
  <si>
    <t>899431111</t>
  </si>
  <si>
    <t>Výšková úprava uličního vstupu nebo vpusti do 200 mm zvýšením krycího hrnce, šoupěte nebo hydrantu</t>
  </si>
  <si>
    <t>1551565037</t>
  </si>
  <si>
    <t>"množství odhad : "   17+12</t>
  </si>
  <si>
    <t>Ostatní konstrukce a práce, bourání</t>
  </si>
  <si>
    <t>20</t>
  </si>
  <si>
    <t>916131213</t>
  </si>
  <si>
    <t>Osazení silničního obrubníku betonového stojatého s boční opěrou do lože z betonu prostého</t>
  </si>
  <si>
    <t>575605891</t>
  </si>
  <si>
    <t>"1. úsek - lokální  výměna obrub 20%" 201*2*0,2</t>
  </si>
  <si>
    <t>"2. úsek - souvislé výměny  obrub L+P"  97,7+101</t>
  </si>
  <si>
    <t>59217031</t>
  </si>
  <si>
    <t>obrubník betonový silniční 1000x150x250mm</t>
  </si>
  <si>
    <t>-1147943367</t>
  </si>
  <si>
    <t>"celkem"  279,1</t>
  </si>
  <si>
    <t>"odečet přechodových a přejezdových" -4-10</t>
  </si>
  <si>
    <t>265,1*1,035 'Přepočtené koeficientem množství</t>
  </si>
  <si>
    <t>22</t>
  </si>
  <si>
    <t>59217029</t>
  </si>
  <si>
    <t>obrubník betonový silniční nájezdový 1000x150x150mm</t>
  </si>
  <si>
    <t>-1497587387</t>
  </si>
  <si>
    <t>"množství odhad" 10</t>
  </si>
  <si>
    <t>10*1,035 'Přepočtené koeficientem množství</t>
  </si>
  <si>
    <t>23</t>
  </si>
  <si>
    <t>59217030</t>
  </si>
  <si>
    <t>obrubník betonový silniční přechodový 1000x150x150-250mm</t>
  </si>
  <si>
    <t>-2037022473</t>
  </si>
  <si>
    <t>"množství odhad" 4</t>
  </si>
  <si>
    <t>4*1,03 'Přepočtené koeficientem množství</t>
  </si>
  <si>
    <t>24</t>
  </si>
  <si>
    <t>916991121</t>
  </si>
  <si>
    <t>Lože pod obrubníky, krajníky nebo obruby z dlažebních kostek z betonu prostého</t>
  </si>
  <si>
    <t>-1834615285</t>
  </si>
  <si>
    <t>"zesílené lože obrub"  279,1*0,25*0,2</t>
  </si>
  <si>
    <t>25</t>
  </si>
  <si>
    <t>919112212</t>
  </si>
  <si>
    <t>Řezání spár pro vytvoření komůrky š 10 mm hl 20 mm pro těsnící zálivku v živičném krytu</t>
  </si>
  <si>
    <t>1371605438</t>
  </si>
  <si>
    <t>"stan. ZU + KU - napojení v křižovatkách"   15,6+12,5+15+7</t>
  </si>
  <si>
    <t>"výsprava za obrubou v chodníku" 201*2*0,2*1,1</t>
  </si>
  <si>
    <t>26</t>
  </si>
  <si>
    <t>919122111</t>
  </si>
  <si>
    <t>Těsnění spár zálivkou za tepla pro komůrky š 10 mm hl 20 mm s těsnicím profilem</t>
  </si>
  <si>
    <t>1557853801</t>
  </si>
  <si>
    <t>27</t>
  </si>
  <si>
    <t>919735111</t>
  </si>
  <si>
    <t>Řezání stávajícího živičného krytu hl do 50 mm</t>
  </si>
  <si>
    <t>445856622</t>
  </si>
  <si>
    <t>28</t>
  </si>
  <si>
    <t>919794441</t>
  </si>
  <si>
    <t>Úprava ploch kolem hydrantů, šoupat, poklopů a mříží nebo sloupů v živičných krytech pl do 2 m2</t>
  </si>
  <si>
    <t>-1206487889</t>
  </si>
  <si>
    <t>4+9+29</t>
  </si>
  <si>
    <t>997</t>
  </si>
  <si>
    <t>Přesun sutě</t>
  </si>
  <si>
    <t>29</t>
  </si>
  <si>
    <t>997221551</t>
  </si>
  <si>
    <t>Vodorovná doprava suti ze sypkých materiálů do 1 km</t>
  </si>
  <si>
    <t>t</t>
  </si>
  <si>
    <t>1792538669</t>
  </si>
  <si>
    <t>30</t>
  </si>
  <si>
    <t>997221559</t>
  </si>
  <si>
    <t>Příplatek ZKD 1 km u vodorovné dopravy suti ze sypkých materiálů</t>
  </si>
  <si>
    <t>657155968</t>
  </si>
  <si>
    <t>"AC vyfrézovaná - 15km" 554,112*14</t>
  </si>
  <si>
    <t>"Ostatní sut na skládku do 18km" (585,592-554,112)*17</t>
  </si>
  <si>
    <t>31</t>
  </si>
  <si>
    <t>99722164R</t>
  </si>
  <si>
    <t>Uložení na skládce (bez skládkovného) odpadu asfaltového bez dehtu kód odpadu 17 03 02 uložení na skládce obce</t>
  </si>
  <si>
    <t>374843435</t>
  </si>
  <si>
    <t>"vyfrézovaná AC " 554,112</t>
  </si>
  <si>
    <t>32</t>
  </si>
  <si>
    <t>997221873</t>
  </si>
  <si>
    <t>Poplatek za uložení stavebního odpadu na recyklační skládce (skládkovné) zeminy a kamení zatříděného do Katalogu odpadů pod kódem 17 05 04</t>
  </si>
  <si>
    <t>773208550</t>
  </si>
  <si>
    <t>"sut kamení + beton" 723,147-(554,112+42,68)</t>
  </si>
  <si>
    <t>"bourané lože krajníků"  7,789*2,5</t>
  </si>
  <si>
    <t>33</t>
  </si>
  <si>
    <t>997221875</t>
  </si>
  <si>
    <t>Poplatek za uložení stavebního odpadu na recyklační skládce (skládkovné) asfaltového bez obsahu dehtu zatříděného do Katalogu odpadů pod kódem 17 03 02</t>
  </si>
  <si>
    <t>149511886</t>
  </si>
  <si>
    <t>"vybourané kry"  42,68</t>
  </si>
  <si>
    <t>998</t>
  </si>
  <si>
    <t>Přesun hmot</t>
  </si>
  <si>
    <t>34</t>
  </si>
  <si>
    <t>998225111</t>
  </si>
  <si>
    <t>Přesun hmot pro pozemní komunikace s krytem z kamene, monolitickým betonovým nebo živičným</t>
  </si>
  <si>
    <t>-1192920518</t>
  </si>
  <si>
    <t>VRN</t>
  </si>
  <si>
    <t>Vedlejší rozpočtové náklady</t>
  </si>
  <si>
    <t>35</t>
  </si>
  <si>
    <t>030001000</t>
  </si>
  <si>
    <t>Zařízení staveniště</t>
  </si>
  <si>
    <t>kpl</t>
  </si>
  <si>
    <t>1024</t>
  </si>
  <si>
    <t>1685293393</t>
  </si>
  <si>
    <t>36</t>
  </si>
  <si>
    <t>043002000</t>
  </si>
  <si>
    <t>Zkoušky a ostatní měření - kontrola vedení inženýrských sítí</t>
  </si>
  <si>
    <t>-1340640846</t>
  </si>
  <si>
    <t>37</t>
  </si>
  <si>
    <t>070001000</t>
  </si>
  <si>
    <t>DIO - dopravně inženýrské opatření</t>
  </si>
  <si>
    <t>-953227738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</si>
</sst>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/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2"/>
      <c r="AQ5" s="22"/>
      <c r="AR5" s="20"/>
      <c r="BE5" s="274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2"/>
      <c r="AQ6" s="22"/>
      <c r="AR6" s="20"/>
      <c r="BE6" s="27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5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5"/>
      <c r="BS10" s="17" t="s">
        <v>6</v>
      </c>
    </row>
    <row r="11" spans="1:74" s="1" customFormat="1" ht="18.45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5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5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5"/>
      <c r="BS13" s="17" t="s">
        <v>6</v>
      </c>
    </row>
    <row r="14" spans="1:74" ht="13.2">
      <c r="B14" s="21"/>
      <c r="C14" s="22"/>
      <c r="D14" s="22"/>
      <c r="E14" s="280" t="s">
        <v>28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5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5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5"/>
      <c r="BS16" s="17" t="s">
        <v>4</v>
      </c>
    </row>
    <row r="17" spans="1:71" s="1" customFormat="1" ht="18.45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5"/>
      <c r="BS17" s="17" t="s">
        <v>30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5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5"/>
      <c r="BS19" s="17" t="s">
        <v>6</v>
      </c>
    </row>
    <row r="20" spans="1:71" s="1" customFormat="1" ht="18.45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5"/>
      <c r="BS20" s="17" t="s">
        <v>30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5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5"/>
    </row>
    <row r="23" spans="1:71" s="1" customFormat="1" ht="16.5" customHeight="1">
      <c r="B23" s="21"/>
      <c r="C23" s="22"/>
      <c r="D23" s="22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2"/>
      <c r="AP23" s="22"/>
      <c r="AQ23" s="22"/>
      <c r="AR23" s="20"/>
      <c r="BE23" s="275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5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5"/>
    </row>
    <row r="26" spans="1:71" s="2" customFormat="1" ht="25.95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3">
        <f>ROUND(AG94,2)</f>
        <v>0</v>
      </c>
      <c r="AL26" s="284"/>
      <c r="AM26" s="284"/>
      <c r="AN26" s="284"/>
      <c r="AO26" s="284"/>
      <c r="AP26" s="36"/>
      <c r="AQ26" s="36"/>
      <c r="AR26" s="39"/>
      <c r="BE26" s="275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5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5" t="s">
        <v>34</v>
      </c>
      <c r="M28" s="285"/>
      <c r="N28" s="285"/>
      <c r="O28" s="285"/>
      <c r="P28" s="285"/>
      <c r="Q28" s="36"/>
      <c r="R28" s="36"/>
      <c r="S28" s="36"/>
      <c r="T28" s="36"/>
      <c r="U28" s="36"/>
      <c r="V28" s="36"/>
      <c r="W28" s="285" t="s">
        <v>35</v>
      </c>
      <c r="X28" s="285"/>
      <c r="Y28" s="285"/>
      <c r="Z28" s="285"/>
      <c r="AA28" s="285"/>
      <c r="AB28" s="285"/>
      <c r="AC28" s="285"/>
      <c r="AD28" s="285"/>
      <c r="AE28" s="285"/>
      <c r="AF28" s="36"/>
      <c r="AG28" s="36"/>
      <c r="AH28" s="36"/>
      <c r="AI28" s="36"/>
      <c r="AJ28" s="36"/>
      <c r="AK28" s="285" t="s">
        <v>36</v>
      </c>
      <c r="AL28" s="285"/>
      <c r="AM28" s="285"/>
      <c r="AN28" s="285"/>
      <c r="AO28" s="285"/>
      <c r="AP28" s="36"/>
      <c r="AQ28" s="36"/>
      <c r="AR28" s="39"/>
      <c r="BE28" s="275"/>
    </row>
    <row r="29" spans="1:71" s="3" customFormat="1" ht="14.4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9">
        <v>0.21</v>
      </c>
      <c r="M29" s="268"/>
      <c r="N29" s="268"/>
      <c r="O29" s="268"/>
      <c r="P29" s="268"/>
      <c r="Q29" s="41"/>
      <c r="R29" s="41"/>
      <c r="S29" s="41"/>
      <c r="T29" s="41"/>
      <c r="U29" s="41"/>
      <c r="V29" s="41"/>
      <c r="W29" s="267">
        <f>ROUND(AZ94, 2)</f>
        <v>0</v>
      </c>
      <c r="X29" s="268"/>
      <c r="Y29" s="268"/>
      <c r="Z29" s="268"/>
      <c r="AA29" s="268"/>
      <c r="AB29" s="268"/>
      <c r="AC29" s="268"/>
      <c r="AD29" s="268"/>
      <c r="AE29" s="268"/>
      <c r="AF29" s="41"/>
      <c r="AG29" s="41"/>
      <c r="AH29" s="41"/>
      <c r="AI29" s="41"/>
      <c r="AJ29" s="41"/>
      <c r="AK29" s="267">
        <f>ROUND(AV94, 2)</f>
        <v>0</v>
      </c>
      <c r="AL29" s="268"/>
      <c r="AM29" s="268"/>
      <c r="AN29" s="268"/>
      <c r="AO29" s="268"/>
      <c r="AP29" s="41"/>
      <c r="AQ29" s="41"/>
      <c r="AR29" s="42"/>
      <c r="BE29" s="276"/>
    </row>
    <row r="30" spans="1:71" s="3" customFormat="1" ht="14.4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9">
        <v>0.15</v>
      </c>
      <c r="M30" s="268"/>
      <c r="N30" s="268"/>
      <c r="O30" s="268"/>
      <c r="P30" s="268"/>
      <c r="Q30" s="41"/>
      <c r="R30" s="41"/>
      <c r="S30" s="41"/>
      <c r="T30" s="41"/>
      <c r="U30" s="41"/>
      <c r="V30" s="41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1"/>
      <c r="AG30" s="41"/>
      <c r="AH30" s="41"/>
      <c r="AI30" s="41"/>
      <c r="AJ30" s="41"/>
      <c r="AK30" s="267">
        <f>ROUND(AW94, 2)</f>
        <v>0</v>
      </c>
      <c r="AL30" s="268"/>
      <c r="AM30" s="268"/>
      <c r="AN30" s="268"/>
      <c r="AO30" s="268"/>
      <c r="AP30" s="41"/>
      <c r="AQ30" s="41"/>
      <c r="AR30" s="42"/>
      <c r="BE30" s="276"/>
    </row>
    <row r="31" spans="1:71" s="3" customFormat="1" ht="14.4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9">
        <v>0.21</v>
      </c>
      <c r="M31" s="268"/>
      <c r="N31" s="268"/>
      <c r="O31" s="268"/>
      <c r="P31" s="268"/>
      <c r="Q31" s="41"/>
      <c r="R31" s="41"/>
      <c r="S31" s="41"/>
      <c r="T31" s="41"/>
      <c r="U31" s="41"/>
      <c r="V31" s="41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1"/>
      <c r="AG31" s="41"/>
      <c r="AH31" s="41"/>
      <c r="AI31" s="41"/>
      <c r="AJ31" s="41"/>
      <c r="AK31" s="267">
        <v>0</v>
      </c>
      <c r="AL31" s="268"/>
      <c r="AM31" s="268"/>
      <c r="AN31" s="268"/>
      <c r="AO31" s="268"/>
      <c r="AP31" s="41"/>
      <c r="AQ31" s="41"/>
      <c r="AR31" s="42"/>
      <c r="BE31" s="276"/>
    </row>
    <row r="32" spans="1:71" s="3" customFormat="1" ht="14.4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9">
        <v>0.15</v>
      </c>
      <c r="M32" s="268"/>
      <c r="N32" s="268"/>
      <c r="O32" s="268"/>
      <c r="P32" s="268"/>
      <c r="Q32" s="41"/>
      <c r="R32" s="41"/>
      <c r="S32" s="41"/>
      <c r="T32" s="41"/>
      <c r="U32" s="41"/>
      <c r="V32" s="41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1"/>
      <c r="AG32" s="41"/>
      <c r="AH32" s="41"/>
      <c r="AI32" s="41"/>
      <c r="AJ32" s="41"/>
      <c r="AK32" s="267">
        <v>0</v>
      </c>
      <c r="AL32" s="268"/>
      <c r="AM32" s="268"/>
      <c r="AN32" s="268"/>
      <c r="AO32" s="268"/>
      <c r="AP32" s="41"/>
      <c r="AQ32" s="41"/>
      <c r="AR32" s="42"/>
      <c r="BE32" s="276"/>
    </row>
    <row r="33" spans="1:57" s="3" customFormat="1" ht="14.4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9">
        <v>0</v>
      </c>
      <c r="M33" s="268"/>
      <c r="N33" s="268"/>
      <c r="O33" s="268"/>
      <c r="P33" s="268"/>
      <c r="Q33" s="41"/>
      <c r="R33" s="41"/>
      <c r="S33" s="41"/>
      <c r="T33" s="41"/>
      <c r="U33" s="41"/>
      <c r="V33" s="41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1"/>
      <c r="AG33" s="41"/>
      <c r="AH33" s="41"/>
      <c r="AI33" s="41"/>
      <c r="AJ33" s="41"/>
      <c r="AK33" s="267">
        <v>0</v>
      </c>
      <c r="AL33" s="268"/>
      <c r="AM33" s="268"/>
      <c r="AN33" s="268"/>
      <c r="AO33" s="268"/>
      <c r="AP33" s="41"/>
      <c r="AQ33" s="41"/>
      <c r="AR33" s="42"/>
      <c r="BE33" s="276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5"/>
    </row>
    <row r="35" spans="1:57" s="2" customFormat="1" ht="25.95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70" t="s">
        <v>45</v>
      </c>
      <c r="Y35" s="271"/>
      <c r="Z35" s="271"/>
      <c r="AA35" s="271"/>
      <c r="AB35" s="271"/>
      <c r="AC35" s="45"/>
      <c r="AD35" s="45"/>
      <c r="AE35" s="45"/>
      <c r="AF35" s="45"/>
      <c r="AG35" s="45"/>
      <c r="AH35" s="45"/>
      <c r="AI35" s="45"/>
      <c r="AJ35" s="45"/>
      <c r="AK35" s="272">
        <f>SUM(AK26:AK33)</f>
        <v>0</v>
      </c>
      <c r="AL35" s="271"/>
      <c r="AM35" s="271"/>
      <c r="AN35" s="271"/>
      <c r="AO35" s="273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N18705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6" t="str">
        <f>K6</f>
        <v>Benešov, ul. Nerudova, úsek  Červené Vršky - K.Světlé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8" t="str">
        <f>IF(AN8= "","",AN8)</f>
        <v>28. 2. 2023</v>
      </c>
      <c r="AN87" s="258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59" t="str">
        <f>IF(E17="","",E17)</f>
        <v xml:space="preserve"> </v>
      </c>
      <c r="AN89" s="260"/>
      <c r="AO89" s="260"/>
      <c r="AP89" s="260"/>
      <c r="AQ89" s="36"/>
      <c r="AR89" s="39"/>
      <c r="AS89" s="261" t="s">
        <v>53</v>
      </c>
      <c r="AT89" s="26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15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59" t="str">
        <f>IF(E20="","",E20)</f>
        <v xml:space="preserve"> </v>
      </c>
      <c r="AN90" s="260"/>
      <c r="AO90" s="260"/>
      <c r="AP90" s="260"/>
      <c r="AQ90" s="36"/>
      <c r="AR90" s="39"/>
      <c r="AS90" s="263"/>
      <c r="AT90" s="26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5"/>
      <c r="AT91" s="26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46" t="s">
        <v>54</v>
      </c>
      <c r="D92" s="247"/>
      <c r="E92" s="247"/>
      <c r="F92" s="247"/>
      <c r="G92" s="247"/>
      <c r="H92" s="73"/>
      <c r="I92" s="248" t="s">
        <v>55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56</v>
      </c>
      <c r="AH92" s="247"/>
      <c r="AI92" s="247"/>
      <c r="AJ92" s="247"/>
      <c r="AK92" s="247"/>
      <c r="AL92" s="247"/>
      <c r="AM92" s="247"/>
      <c r="AN92" s="248" t="s">
        <v>57</v>
      </c>
      <c r="AO92" s="247"/>
      <c r="AP92" s="250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0" s="2" customFormat="1" ht="10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54">
        <f>ROUND(AG95,2)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0" s="7" customFormat="1" ht="24.75" customHeight="1">
      <c r="A95" s="92" t="s">
        <v>76</v>
      </c>
      <c r="B95" s="93"/>
      <c r="C95" s="94"/>
      <c r="D95" s="253" t="s">
        <v>14</v>
      </c>
      <c r="E95" s="253"/>
      <c r="F95" s="253"/>
      <c r="G95" s="253"/>
      <c r="H95" s="253"/>
      <c r="I95" s="95"/>
      <c r="J95" s="253" t="s">
        <v>17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'N18705 - Benešov, ul. Ner...'!J28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96" t="s">
        <v>77</v>
      </c>
      <c r="AR95" s="97"/>
      <c r="AS95" s="98">
        <v>0</v>
      </c>
      <c r="AT95" s="99">
        <f>ROUND(SUM(AV95:AW95),2)</f>
        <v>0</v>
      </c>
      <c r="AU95" s="100">
        <f>'N18705 - Benešov, ul. Ner...'!P120</f>
        <v>0</v>
      </c>
      <c r="AV95" s="99">
        <f>'N18705 - Benešov, ul. Ner...'!J31</f>
        <v>0</v>
      </c>
      <c r="AW95" s="99">
        <f>'N18705 - Benešov, ul. Ner...'!J32</f>
        <v>0</v>
      </c>
      <c r="AX95" s="99">
        <f>'N18705 - Benešov, ul. Ner...'!J33</f>
        <v>0</v>
      </c>
      <c r="AY95" s="99">
        <f>'N18705 - Benešov, ul. Ner...'!J34</f>
        <v>0</v>
      </c>
      <c r="AZ95" s="99">
        <f>'N18705 - Benešov, ul. Ner...'!F31</f>
        <v>0</v>
      </c>
      <c r="BA95" s="99">
        <f>'N18705 - Benešov, ul. Ner...'!F32</f>
        <v>0</v>
      </c>
      <c r="BB95" s="99">
        <f>'N18705 - Benešov, ul. Ner...'!F33</f>
        <v>0</v>
      </c>
      <c r="BC95" s="99">
        <f>'N18705 - Benešov, ul. Ner...'!F34</f>
        <v>0</v>
      </c>
      <c r="BD95" s="101">
        <f>'N18705 - Benešov, ul. Ner...'!F35</f>
        <v>0</v>
      </c>
      <c r="BT95" s="102" t="s">
        <v>78</v>
      </c>
      <c r="BU95" s="102" t="s">
        <v>79</v>
      </c>
      <c r="BV95" s="102" t="s">
        <v>74</v>
      </c>
      <c r="BW95" s="102" t="s">
        <v>5</v>
      </c>
      <c r="BX95" s="102" t="s">
        <v>75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GWRnjarQMowvexKCwuktvWPgPFtpI3turs6AbJhRmO+iq6SCA6NIXw2ciH/otdPbUQ7al3QJ6Qmh1tWgNfVKwA==" saltValue="lwvBtt6H+5E8CRaa/JHimQHsVQ6R7HDrsZngYVJLJ8tNItxUdZfDoKQEg7pm6H82bG/3/hXZYMXm5P2K3RHdm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N18705 - Benešov, ul. Ne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tabSelected="1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80</v>
      </c>
    </row>
    <row r="4" spans="1:46" s="1" customFormat="1" ht="24.9" customHeight="1">
      <c r="B4" s="20"/>
      <c r="D4" s="105" t="s">
        <v>81</v>
      </c>
      <c r="L4" s="20"/>
      <c r="M4" s="106" t="s">
        <v>10</v>
      </c>
      <c r="AT4" s="17" t="s">
        <v>4</v>
      </c>
    </row>
    <row r="5" spans="1:46" s="1" customFormat="1" ht="6.9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6" t="s">
        <v>17</v>
      </c>
      <c r="F7" s="287"/>
      <c r="G7" s="287"/>
      <c r="H7" s="287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28. 2. 2023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5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tr">
        <f>IF('Rekapitulace stavby'!AN10="","",'Rekapitulace stavby'!AN10)</f>
        <v/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tr">
        <f>IF('Rekapitulace stavby'!E11="","",'Rekapitulace stavby'!E11)</f>
        <v xml:space="preserve"> </v>
      </c>
      <c r="F13" s="34"/>
      <c r="G13" s="34"/>
      <c r="H13" s="34"/>
      <c r="I13" s="107" t="s">
        <v>26</v>
      </c>
      <c r="J13" s="108" t="str">
        <f>IF('Rekapitulace stavby'!AN11="","",'Rekapitulace stavby'!AN11)</f>
        <v/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27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8" t="str">
        <f>'Rekapitulace stavby'!E14</f>
        <v>Vyplň údaj</v>
      </c>
      <c r="F16" s="289"/>
      <c r="G16" s="289"/>
      <c r="H16" s="289"/>
      <c r="I16" s="107" t="s">
        <v>26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29</v>
      </c>
      <c r="E18" s="34"/>
      <c r="F18" s="34"/>
      <c r="G18" s="34"/>
      <c r="H18" s="34"/>
      <c r="I18" s="107" t="s">
        <v>25</v>
      </c>
      <c r="J18" s="108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tr">
        <f>IF('Rekapitulace stavby'!E17="","",'Rekapitulace stavby'!E17)</f>
        <v xml:space="preserve"> </v>
      </c>
      <c r="F19" s="34"/>
      <c r="G19" s="34"/>
      <c r="H19" s="34"/>
      <c r="I19" s="107" t="s">
        <v>26</v>
      </c>
      <c r="J19" s="108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31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26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32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0" t="s">
        <v>1</v>
      </c>
      <c r="F25" s="290"/>
      <c r="G25" s="290"/>
      <c r="H25" s="290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33</v>
      </c>
      <c r="E28" s="34"/>
      <c r="F28" s="34"/>
      <c r="G28" s="34"/>
      <c r="H28" s="34"/>
      <c r="I28" s="34"/>
      <c r="J28" s="115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9"/>
      <c r="C30" s="34"/>
      <c r="D30" s="34"/>
      <c r="E30" s="34"/>
      <c r="F30" s="116" t="s">
        <v>35</v>
      </c>
      <c r="G30" s="34"/>
      <c r="H30" s="34"/>
      <c r="I30" s="116" t="s">
        <v>34</v>
      </c>
      <c r="J30" s="116" t="s">
        <v>36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9"/>
      <c r="C31" s="34"/>
      <c r="D31" s="117" t="s">
        <v>37</v>
      </c>
      <c r="E31" s="107" t="s">
        <v>38</v>
      </c>
      <c r="F31" s="118">
        <f>ROUND((SUM(BE120:BE219)),  2)</f>
        <v>0</v>
      </c>
      <c r="G31" s="34"/>
      <c r="H31" s="34"/>
      <c r="I31" s="119">
        <v>0.21</v>
      </c>
      <c r="J31" s="118">
        <f>ROUND(((SUM(BE120:BE219))*I31),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107" t="s">
        <v>39</v>
      </c>
      <c r="F32" s="118">
        <f>ROUND((SUM(BF120:BF219)),  2)</f>
        <v>0</v>
      </c>
      <c r="G32" s="34"/>
      <c r="H32" s="34"/>
      <c r="I32" s="119">
        <v>0.15</v>
      </c>
      <c r="J32" s="118">
        <f>ROUND(((SUM(BF120:BF219))*I32),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34"/>
      <c r="E33" s="107" t="s">
        <v>40</v>
      </c>
      <c r="F33" s="118">
        <f>ROUND((SUM(BG120:BG219)),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7" t="s">
        <v>41</v>
      </c>
      <c r="F34" s="118">
        <f>ROUND((SUM(BH120:BH219)),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42</v>
      </c>
      <c r="F35" s="118">
        <f>ROUND((SUM(BI120:BI219)),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43</v>
      </c>
      <c r="E37" s="122"/>
      <c r="F37" s="122"/>
      <c r="G37" s="123" t="s">
        <v>44</v>
      </c>
      <c r="H37" s="124" t="s">
        <v>45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27" t="s">
        <v>50</v>
      </c>
      <c r="E65" s="133"/>
      <c r="F65" s="133"/>
      <c r="G65" s="127" t="s">
        <v>51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hidden="1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hidden="1" customHeight="1">
      <c r="A82" s="34"/>
      <c r="B82" s="35"/>
      <c r="C82" s="23" t="s">
        <v>82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6"/>
      <c r="D85" s="36"/>
      <c r="E85" s="256" t="str">
        <f>E7</f>
        <v>Benešov, ul. Nerudova, úsek  Červené Vršky - K.Světlé</v>
      </c>
      <c r="F85" s="291"/>
      <c r="G85" s="291"/>
      <c r="H85" s="29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hidden="1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hidden="1" customHeight="1">
      <c r="A87" s="34"/>
      <c r="B87" s="35"/>
      <c r="C87" s="29" t="s">
        <v>20</v>
      </c>
      <c r="D87" s="36"/>
      <c r="E87" s="36"/>
      <c r="F87" s="27" t="str">
        <f>F10</f>
        <v xml:space="preserve"> </v>
      </c>
      <c r="G87" s="36"/>
      <c r="H87" s="36"/>
      <c r="I87" s="29" t="s">
        <v>22</v>
      </c>
      <c r="J87" s="66" t="str">
        <f>IF(J10="","",J10)</f>
        <v>28. 2. 2023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hidden="1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5.15" hidden="1" customHeight="1">
      <c r="A89" s="34"/>
      <c r="B89" s="35"/>
      <c r="C89" s="29" t="s">
        <v>24</v>
      </c>
      <c r="D89" s="36"/>
      <c r="E89" s="36"/>
      <c r="F89" s="27" t="str">
        <f>E13</f>
        <v xml:space="preserve"> </v>
      </c>
      <c r="G89" s="36"/>
      <c r="H89" s="36"/>
      <c r="I89" s="29" t="s">
        <v>29</v>
      </c>
      <c r="J89" s="32" t="str">
        <f>E19</f>
        <v xml:space="preserve"> 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15" hidden="1" customHeight="1">
      <c r="A90" s="34"/>
      <c r="B90" s="35"/>
      <c r="C90" s="29" t="s">
        <v>27</v>
      </c>
      <c r="D90" s="36"/>
      <c r="E90" s="36"/>
      <c r="F90" s="27" t="str">
        <f>IF(E16="","",E16)</f>
        <v>Vyplň údaj</v>
      </c>
      <c r="G90" s="36"/>
      <c r="H90" s="36"/>
      <c r="I90" s="29" t="s">
        <v>31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hidden="1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hidden="1" customHeight="1">
      <c r="A92" s="34"/>
      <c r="B92" s="35"/>
      <c r="C92" s="138" t="s">
        <v>83</v>
      </c>
      <c r="D92" s="139"/>
      <c r="E92" s="139"/>
      <c r="F92" s="139"/>
      <c r="G92" s="139"/>
      <c r="H92" s="139"/>
      <c r="I92" s="139"/>
      <c r="J92" s="140" t="s">
        <v>84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5" hidden="1" customHeight="1">
      <c r="A94" s="34"/>
      <c r="B94" s="35"/>
      <c r="C94" s="141" t="s">
        <v>85</v>
      </c>
      <c r="D94" s="36"/>
      <c r="E94" s="36"/>
      <c r="F94" s="36"/>
      <c r="G94" s="36"/>
      <c r="H94" s="36"/>
      <c r="I94" s="36"/>
      <c r="J94" s="84">
        <f>J120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86</v>
      </c>
    </row>
    <row r="95" spans="1:47" s="9" customFormat="1" ht="24.9" hidden="1" customHeight="1">
      <c r="B95" s="142"/>
      <c r="C95" s="143"/>
      <c r="D95" s="144" t="s">
        <v>87</v>
      </c>
      <c r="E95" s="145"/>
      <c r="F95" s="145"/>
      <c r="G95" s="145"/>
      <c r="H95" s="145"/>
      <c r="I95" s="145"/>
      <c r="J95" s="146">
        <f>J121</f>
        <v>0</v>
      </c>
      <c r="K95" s="143"/>
      <c r="L95" s="147"/>
    </row>
    <row r="96" spans="1:47" s="10" customFormat="1" ht="19.95" hidden="1" customHeight="1">
      <c r="B96" s="148"/>
      <c r="C96" s="149"/>
      <c r="D96" s="150" t="s">
        <v>88</v>
      </c>
      <c r="E96" s="151"/>
      <c r="F96" s="151"/>
      <c r="G96" s="151"/>
      <c r="H96" s="151"/>
      <c r="I96" s="151"/>
      <c r="J96" s="152">
        <f>J122</f>
        <v>0</v>
      </c>
      <c r="K96" s="149"/>
      <c r="L96" s="153"/>
    </row>
    <row r="97" spans="1:31" s="10" customFormat="1" ht="19.95" hidden="1" customHeight="1">
      <c r="B97" s="148"/>
      <c r="C97" s="149"/>
      <c r="D97" s="150" t="s">
        <v>89</v>
      </c>
      <c r="E97" s="151"/>
      <c r="F97" s="151"/>
      <c r="G97" s="151"/>
      <c r="H97" s="151"/>
      <c r="I97" s="151"/>
      <c r="J97" s="152">
        <f>J151</f>
        <v>0</v>
      </c>
      <c r="K97" s="149"/>
      <c r="L97" s="153"/>
    </row>
    <row r="98" spans="1:31" s="10" customFormat="1" ht="19.95" hidden="1" customHeight="1">
      <c r="B98" s="148"/>
      <c r="C98" s="149"/>
      <c r="D98" s="150" t="s">
        <v>90</v>
      </c>
      <c r="E98" s="151"/>
      <c r="F98" s="151"/>
      <c r="G98" s="151"/>
      <c r="H98" s="151"/>
      <c r="I98" s="151"/>
      <c r="J98" s="152">
        <f>J167</f>
        <v>0</v>
      </c>
      <c r="K98" s="149"/>
      <c r="L98" s="153"/>
    </row>
    <row r="99" spans="1:31" s="10" customFormat="1" ht="19.95" hidden="1" customHeight="1">
      <c r="B99" s="148"/>
      <c r="C99" s="149"/>
      <c r="D99" s="150" t="s">
        <v>91</v>
      </c>
      <c r="E99" s="151"/>
      <c r="F99" s="151"/>
      <c r="G99" s="151"/>
      <c r="H99" s="151"/>
      <c r="I99" s="151"/>
      <c r="J99" s="152">
        <f>J174</f>
        <v>0</v>
      </c>
      <c r="K99" s="149"/>
      <c r="L99" s="153"/>
    </row>
    <row r="100" spans="1:31" s="10" customFormat="1" ht="19.95" hidden="1" customHeight="1">
      <c r="B100" s="148"/>
      <c r="C100" s="149"/>
      <c r="D100" s="150" t="s">
        <v>92</v>
      </c>
      <c r="E100" s="151"/>
      <c r="F100" s="151"/>
      <c r="G100" s="151"/>
      <c r="H100" s="151"/>
      <c r="I100" s="151"/>
      <c r="J100" s="152">
        <f>J200</f>
        <v>0</v>
      </c>
      <c r="K100" s="149"/>
      <c r="L100" s="153"/>
    </row>
    <row r="101" spans="1:31" s="10" customFormat="1" ht="19.95" hidden="1" customHeight="1">
      <c r="B101" s="148"/>
      <c r="C101" s="149"/>
      <c r="D101" s="150" t="s">
        <v>93</v>
      </c>
      <c r="E101" s="151"/>
      <c r="F101" s="151"/>
      <c r="G101" s="151"/>
      <c r="H101" s="151"/>
      <c r="I101" s="151"/>
      <c r="J101" s="152">
        <f>J214</f>
        <v>0</v>
      </c>
      <c r="K101" s="149"/>
      <c r="L101" s="153"/>
    </row>
    <row r="102" spans="1:31" s="9" customFormat="1" ht="24.9" hidden="1" customHeight="1">
      <c r="B102" s="142"/>
      <c r="C102" s="143"/>
      <c r="D102" s="144" t="s">
        <v>94</v>
      </c>
      <c r="E102" s="145"/>
      <c r="F102" s="145"/>
      <c r="G102" s="145"/>
      <c r="H102" s="145"/>
      <c r="I102" s="145"/>
      <c r="J102" s="146">
        <f>J216</f>
        <v>0</v>
      </c>
      <c r="K102" s="143"/>
      <c r="L102" s="147"/>
    </row>
    <row r="103" spans="1:31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hidden="1"/>
    <row r="106" spans="1:31" hidden="1"/>
    <row r="107" spans="1:31" hidden="1"/>
    <row r="108" spans="1:31" s="2" customFormat="1" ht="6.9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" customHeight="1">
      <c r="A109" s="34"/>
      <c r="B109" s="35"/>
      <c r="C109" s="23" t="s">
        <v>95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56" t="str">
        <f>E7</f>
        <v>Benešov, ul. Nerudova, úsek  Červené Vršky - K.Světlé</v>
      </c>
      <c r="F112" s="291"/>
      <c r="G112" s="291"/>
      <c r="H112" s="29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F10</f>
        <v xml:space="preserve"> </v>
      </c>
      <c r="G114" s="36"/>
      <c r="H114" s="36"/>
      <c r="I114" s="29" t="s">
        <v>22</v>
      </c>
      <c r="J114" s="66" t="str">
        <f>IF(J10="","",J10)</f>
        <v>28. 2. 2023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24</v>
      </c>
      <c r="D116" s="36"/>
      <c r="E116" s="36"/>
      <c r="F116" s="27" t="str">
        <f>E13</f>
        <v xml:space="preserve"> </v>
      </c>
      <c r="G116" s="36"/>
      <c r="H116" s="36"/>
      <c r="I116" s="29" t="s">
        <v>29</v>
      </c>
      <c r="J116" s="32" t="str">
        <f>E19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27</v>
      </c>
      <c r="D117" s="36"/>
      <c r="E117" s="36"/>
      <c r="F117" s="27" t="str">
        <f>IF(E16="","",E16)</f>
        <v>Vyplň údaj</v>
      </c>
      <c r="G117" s="36"/>
      <c r="H117" s="36"/>
      <c r="I117" s="29" t="s">
        <v>31</v>
      </c>
      <c r="J117" s="32" t="str">
        <f>E22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4"/>
      <c r="B119" s="155"/>
      <c r="C119" s="156" t="s">
        <v>96</v>
      </c>
      <c r="D119" s="157" t="s">
        <v>58</v>
      </c>
      <c r="E119" s="157" t="s">
        <v>54</v>
      </c>
      <c r="F119" s="157" t="s">
        <v>55</v>
      </c>
      <c r="G119" s="157" t="s">
        <v>97</v>
      </c>
      <c r="H119" s="157" t="s">
        <v>98</v>
      </c>
      <c r="I119" s="157" t="s">
        <v>99</v>
      </c>
      <c r="J119" s="158" t="s">
        <v>84</v>
      </c>
      <c r="K119" s="159" t="s">
        <v>100</v>
      </c>
      <c r="L119" s="160"/>
      <c r="M119" s="75" t="s">
        <v>1</v>
      </c>
      <c r="N119" s="76" t="s">
        <v>37</v>
      </c>
      <c r="O119" s="76" t="s">
        <v>101</v>
      </c>
      <c r="P119" s="76" t="s">
        <v>102</v>
      </c>
      <c r="Q119" s="76" t="s">
        <v>103</v>
      </c>
      <c r="R119" s="76" t="s">
        <v>104</v>
      </c>
      <c r="S119" s="76" t="s">
        <v>105</v>
      </c>
      <c r="T119" s="77" t="s">
        <v>106</v>
      </c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</row>
    <row r="120" spans="1:65" s="2" customFormat="1" ht="22.95" customHeight="1">
      <c r="A120" s="34"/>
      <c r="B120" s="35"/>
      <c r="C120" s="82" t="s">
        <v>107</v>
      </c>
      <c r="D120" s="36"/>
      <c r="E120" s="36"/>
      <c r="F120" s="36"/>
      <c r="G120" s="36"/>
      <c r="H120" s="36"/>
      <c r="I120" s="36"/>
      <c r="J120" s="161">
        <f>BK120</f>
        <v>0</v>
      </c>
      <c r="K120" s="36"/>
      <c r="L120" s="39"/>
      <c r="M120" s="78"/>
      <c r="N120" s="162"/>
      <c r="O120" s="79"/>
      <c r="P120" s="163">
        <f>P121+P216</f>
        <v>0</v>
      </c>
      <c r="Q120" s="79"/>
      <c r="R120" s="163">
        <f>R121+R216</f>
        <v>372.90502760000004</v>
      </c>
      <c r="S120" s="79"/>
      <c r="T120" s="164">
        <f>T121+T216</f>
        <v>585.59202500000004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86</v>
      </c>
      <c r="BK120" s="165">
        <f>BK121+BK216</f>
        <v>0</v>
      </c>
    </row>
    <row r="121" spans="1:65" s="12" customFormat="1" ht="25.95" customHeight="1">
      <c r="B121" s="166"/>
      <c r="C121" s="167"/>
      <c r="D121" s="168" t="s">
        <v>72</v>
      </c>
      <c r="E121" s="169" t="s">
        <v>108</v>
      </c>
      <c r="F121" s="169" t="s">
        <v>109</v>
      </c>
      <c r="G121" s="167"/>
      <c r="H121" s="167"/>
      <c r="I121" s="170"/>
      <c r="J121" s="171">
        <f>BK121</f>
        <v>0</v>
      </c>
      <c r="K121" s="167"/>
      <c r="L121" s="172"/>
      <c r="M121" s="173"/>
      <c r="N121" s="174"/>
      <c r="O121" s="174"/>
      <c r="P121" s="175">
        <f>P122+P151+P167+P174+P200+P214</f>
        <v>0</v>
      </c>
      <c r="Q121" s="174"/>
      <c r="R121" s="175">
        <f>R122+R151+R167+R174+R200+R214</f>
        <v>372.90502760000004</v>
      </c>
      <c r="S121" s="174"/>
      <c r="T121" s="176">
        <f>T122+T151+T167+T174+T200+T214</f>
        <v>585.59202500000004</v>
      </c>
      <c r="AR121" s="177" t="s">
        <v>78</v>
      </c>
      <c r="AT121" s="178" t="s">
        <v>72</v>
      </c>
      <c r="AU121" s="178" t="s">
        <v>73</v>
      </c>
      <c r="AY121" s="177" t="s">
        <v>110</v>
      </c>
      <c r="BK121" s="179">
        <f>BK122+BK151+BK167+BK174+BK200+BK214</f>
        <v>0</v>
      </c>
    </row>
    <row r="122" spans="1:65" s="12" customFormat="1" ht="22.95" customHeight="1">
      <c r="B122" s="166"/>
      <c r="C122" s="167"/>
      <c r="D122" s="168" t="s">
        <v>72</v>
      </c>
      <c r="E122" s="180" t="s">
        <v>78</v>
      </c>
      <c r="F122" s="180" t="s">
        <v>111</v>
      </c>
      <c r="G122" s="167"/>
      <c r="H122" s="167"/>
      <c r="I122" s="170"/>
      <c r="J122" s="181">
        <f>BK122</f>
        <v>0</v>
      </c>
      <c r="K122" s="167"/>
      <c r="L122" s="172"/>
      <c r="M122" s="173"/>
      <c r="N122" s="174"/>
      <c r="O122" s="174"/>
      <c r="P122" s="175">
        <f>SUM(P123:P150)</f>
        <v>0</v>
      </c>
      <c r="Q122" s="174"/>
      <c r="R122" s="175">
        <f>SUM(R123:R150)</f>
        <v>0.190606</v>
      </c>
      <c r="S122" s="174"/>
      <c r="T122" s="176">
        <f>SUM(T123:T150)</f>
        <v>585.59202500000004</v>
      </c>
      <c r="AR122" s="177" t="s">
        <v>78</v>
      </c>
      <c r="AT122" s="178" t="s">
        <v>72</v>
      </c>
      <c r="AU122" s="178" t="s">
        <v>78</v>
      </c>
      <c r="AY122" s="177" t="s">
        <v>110</v>
      </c>
      <c r="BK122" s="179">
        <f>SUM(BK123:BK150)</f>
        <v>0</v>
      </c>
    </row>
    <row r="123" spans="1:65" s="2" customFormat="1" ht="24.15" customHeight="1">
      <c r="A123" s="34"/>
      <c r="B123" s="35"/>
      <c r="C123" s="182" t="s">
        <v>112</v>
      </c>
      <c r="D123" s="182" t="s">
        <v>113</v>
      </c>
      <c r="E123" s="183" t="s">
        <v>114</v>
      </c>
      <c r="F123" s="184" t="s">
        <v>115</v>
      </c>
      <c r="G123" s="185" t="s">
        <v>116</v>
      </c>
      <c r="H123" s="186">
        <v>18.45</v>
      </c>
      <c r="I123" s="187"/>
      <c r="J123" s="188">
        <f>ROUND(I123*H123,2)</f>
        <v>0</v>
      </c>
      <c r="K123" s="189"/>
      <c r="L123" s="39"/>
      <c r="M123" s="190" t="s">
        <v>1</v>
      </c>
      <c r="N123" s="191" t="s">
        <v>38</v>
      </c>
      <c r="O123" s="71"/>
      <c r="P123" s="192">
        <f>O123*H123</f>
        <v>0</v>
      </c>
      <c r="Q123" s="192">
        <v>0</v>
      </c>
      <c r="R123" s="192">
        <f>Q123*H123</f>
        <v>0</v>
      </c>
      <c r="S123" s="192">
        <v>0.26</v>
      </c>
      <c r="T123" s="193">
        <f>S123*H123</f>
        <v>4.7969999999999997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4" t="s">
        <v>117</v>
      </c>
      <c r="AT123" s="194" t="s">
        <v>113</v>
      </c>
      <c r="AU123" s="194" t="s">
        <v>80</v>
      </c>
      <c r="AY123" s="17" t="s">
        <v>110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7" t="s">
        <v>78</v>
      </c>
      <c r="BK123" s="195">
        <f>ROUND(I123*H123,2)</f>
        <v>0</v>
      </c>
      <c r="BL123" s="17" t="s">
        <v>117</v>
      </c>
      <c r="BM123" s="194" t="s">
        <v>118</v>
      </c>
    </row>
    <row r="124" spans="1:65" s="2" customFormat="1" ht="24.15" customHeight="1">
      <c r="A124" s="34"/>
      <c r="B124" s="35"/>
      <c r="C124" s="182" t="s">
        <v>119</v>
      </c>
      <c r="D124" s="182" t="s">
        <v>113</v>
      </c>
      <c r="E124" s="183" t="s">
        <v>120</v>
      </c>
      <c r="F124" s="184" t="s">
        <v>121</v>
      </c>
      <c r="G124" s="185" t="s">
        <v>116</v>
      </c>
      <c r="H124" s="186">
        <v>18.45</v>
      </c>
      <c r="I124" s="187"/>
      <c r="J124" s="188">
        <f>ROUND(I124*H124,2)</f>
        <v>0</v>
      </c>
      <c r="K124" s="189"/>
      <c r="L124" s="39"/>
      <c r="M124" s="190" t="s">
        <v>1</v>
      </c>
      <c r="N124" s="191" t="s">
        <v>38</v>
      </c>
      <c r="O124" s="71"/>
      <c r="P124" s="192">
        <f>O124*H124</f>
        <v>0</v>
      </c>
      <c r="Q124" s="192">
        <v>0</v>
      </c>
      <c r="R124" s="192">
        <f>Q124*H124</f>
        <v>0</v>
      </c>
      <c r="S124" s="192">
        <v>0.28999999999999998</v>
      </c>
      <c r="T124" s="193">
        <f>S124*H124</f>
        <v>5.3504999999999994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4" t="s">
        <v>117</v>
      </c>
      <c r="AT124" s="194" t="s">
        <v>113</v>
      </c>
      <c r="AU124" s="194" t="s">
        <v>80</v>
      </c>
      <c r="AY124" s="17" t="s">
        <v>110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78</v>
      </c>
      <c r="BK124" s="195">
        <f>ROUND(I124*H124,2)</f>
        <v>0</v>
      </c>
      <c r="BL124" s="17" t="s">
        <v>117</v>
      </c>
      <c r="BM124" s="194" t="s">
        <v>122</v>
      </c>
    </row>
    <row r="125" spans="1:65" s="13" customFormat="1">
      <c r="B125" s="196"/>
      <c r="C125" s="197"/>
      <c r="D125" s="198" t="s">
        <v>123</v>
      </c>
      <c r="E125" s="199" t="s">
        <v>1</v>
      </c>
      <c r="F125" s="200" t="s">
        <v>124</v>
      </c>
      <c r="G125" s="197"/>
      <c r="H125" s="201">
        <v>18.45</v>
      </c>
      <c r="I125" s="202"/>
      <c r="J125" s="197"/>
      <c r="K125" s="197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123</v>
      </c>
      <c r="AU125" s="207" t="s">
        <v>80</v>
      </c>
      <c r="AV125" s="13" t="s">
        <v>80</v>
      </c>
      <c r="AW125" s="13" t="s">
        <v>30</v>
      </c>
      <c r="AX125" s="13" t="s">
        <v>78</v>
      </c>
      <c r="AY125" s="207" t="s">
        <v>110</v>
      </c>
    </row>
    <row r="126" spans="1:65" s="2" customFormat="1" ht="24.15" customHeight="1">
      <c r="A126" s="34"/>
      <c r="B126" s="35"/>
      <c r="C126" s="182" t="s">
        <v>125</v>
      </c>
      <c r="D126" s="182" t="s">
        <v>113</v>
      </c>
      <c r="E126" s="183" t="s">
        <v>126</v>
      </c>
      <c r="F126" s="184" t="s">
        <v>127</v>
      </c>
      <c r="G126" s="185" t="s">
        <v>116</v>
      </c>
      <c r="H126" s="186">
        <v>14.461</v>
      </c>
      <c r="I126" s="187"/>
      <c r="J126" s="188">
        <f>ROUND(I126*H126,2)</f>
        <v>0</v>
      </c>
      <c r="K126" s="189"/>
      <c r="L126" s="39"/>
      <c r="M126" s="190" t="s">
        <v>1</v>
      </c>
      <c r="N126" s="191" t="s">
        <v>38</v>
      </c>
      <c r="O126" s="71"/>
      <c r="P126" s="192">
        <f>O126*H126</f>
        <v>0</v>
      </c>
      <c r="Q126" s="192">
        <v>0</v>
      </c>
      <c r="R126" s="192">
        <f>Q126*H126</f>
        <v>0</v>
      </c>
      <c r="S126" s="192">
        <v>0.32500000000000001</v>
      </c>
      <c r="T126" s="193">
        <f>S126*H126</f>
        <v>4.6998250000000006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4" t="s">
        <v>117</v>
      </c>
      <c r="AT126" s="194" t="s">
        <v>113</v>
      </c>
      <c r="AU126" s="194" t="s">
        <v>80</v>
      </c>
      <c r="AY126" s="17" t="s">
        <v>110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78</v>
      </c>
      <c r="BK126" s="195">
        <f>ROUND(I126*H126,2)</f>
        <v>0</v>
      </c>
      <c r="BL126" s="17" t="s">
        <v>117</v>
      </c>
      <c r="BM126" s="194" t="s">
        <v>128</v>
      </c>
    </row>
    <row r="127" spans="1:65" s="13" customFormat="1" ht="20.399999999999999">
      <c r="B127" s="196"/>
      <c r="C127" s="197"/>
      <c r="D127" s="198" t="s">
        <v>123</v>
      </c>
      <c r="E127" s="199" t="s">
        <v>1</v>
      </c>
      <c r="F127" s="200" t="s">
        <v>129</v>
      </c>
      <c r="G127" s="197"/>
      <c r="H127" s="201">
        <v>5.9610000000000003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123</v>
      </c>
      <c r="AU127" s="207" t="s">
        <v>80</v>
      </c>
      <c r="AV127" s="13" t="s">
        <v>80</v>
      </c>
      <c r="AW127" s="13" t="s">
        <v>30</v>
      </c>
      <c r="AX127" s="13" t="s">
        <v>73</v>
      </c>
      <c r="AY127" s="207" t="s">
        <v>110</v>
      </c>
    </row>
    <row r="128" spans="1:65" s="13" customFormat="1">
      <c r="B128" s="196"/>
      <c r="C128" s="197"/>
      <c r="D128" s="198" t="s">
        <v>123</v>
      </c>
      <c r="E128" s="199" t="s">
        <v>1</v>
      </c>
      <c r="F128" s="200" t="s">
        <v>130</v>
      </c>
      <c r="G128" s="197"/>
      <c r="H128" s="201">
        <v>8.5</v>
      </c>
      <c r="I128" s="202"/>
      <c r="J128" s="197"/>
      <c r="K128" s="197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123</v>
      </c>
      <c r="AU128" s="207" t="s">
        <v>80</v>
      </c>
      <c r="AV128" s="13" t="s">
        <v>80</v>
      </c>
      <c r="AW128" s="13" t="s">
        <v>30</v>
      </c>
      <c r="AX128" s="13" t="s">
        <v>73</v>
      </c>
      <c r="AY128" s="207" t="s">
        <v>110</v>
      </c>
    </row>
    <row r="129" spans="1:65" s="14" customFormat="1">
      <c r="B129" s="208"/>
      <c r="C129" s="209"/>
      <c r="D129" s="198" t="s">
        <v>123</v>
      </c>
      <c r="E129" s="210" t="s">
        <v>1</v>
      </c>
      <c r="F129" s="211" t="s">
        <v>131</v>
      </c>
      <c r="G129" s="209"/>
      <c r="H129" s="212">
        <v>14.461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123</v>
      </c>
      <c r="AU129" s="218" t="s">
        <v>80</v>
      </c>
      <c r="AV129" s="14" t="s">
        <v>117</v>
      </c>
      <c r="AW129" s="14" t="s">
        <v>30</v>
      </c>
      <c r="AX129" s="14" t="s">
        <v>78</v>
      </c>
      <c r="AY129" s="218" t="s">
        <v>110</v>
      </c>
    </row>
    <row r="130" spans="1:65" s="2" customFormat="1" ht="16.5" customHeight="1">
      <c r="A130" s="34"/>
      <c r="B130" s="35"/>
      <c r="C130" s="182" t="s">
        <v>78</v>
      </c>
      <c r="D130" s="182" t="s">
        <v>113</v>
      </c>
      <c r="E130" s="183" t="s">
        <v>132</v>
      </c>
      <c r="F130" s="184" t="s">
        <v>133</v>
      </c>
      <c r="G130" s="185" t="s">
        <v>116</v>
      </c>
      <c r="H130" s="186">
        <v>144.80000000000001</v>
      </c>
      <c r="I130" s="187"/>
      <c r="J130" s="188">
        <f>ROUND(I130*H130,2)</f>
        <v>0</v>
      </c>
      <c r="K130" s="189"/>
      <c r="L130" s="39"/>
      <c r="M130" s="190" t="s">
        <v>1</v>
      </c>
      <c r="N130" s="191" t="s">
        <v>38</v>
      </c>
      <c r="O130" s="71"/>
      <c r="P130" s="192">
        <f>O130*H130</f>
        <v>0</v>
      </c>
      <c r="Q130" s="192">
        <v>0</v>
      </c>
      <c r="R130" s="192">
        <f>Q130*H130</f>
        <v>0</v>
      </c>
      <c r="S130" s="192">
        <v>0.22</v>
      </c>
      <c r="T130" s="193">
        <f>S130*H130</f>
        <v>31.856000000000002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117</v>
      </c>
      <c r="AT130" s="194" t="s">
        <v>113</v>
      </c>
      <c r="AU130" s="194" t="s">
        <v>80</v>
      </c>
      <c r="AY130" s="17" t="s">
        <v>110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7" t="s">
        <v>78</v>
      </c>
      <c r="BK130" s="195">
        <f>ROUND(I130*H130,2)</f>
        <v>0</v>
      </c>
      <c r="BL130" s="17" t="s">
        <v>117</v>
      </c>
      <c r="BM130" s="194" t="s">
        <v>134</v>
      </c>
    </row>
    <row r="131" spans="1:65" s="15" customFormat="1" ht="20.399999999999999">
      <c r="B131" s="219"/>
      <c r="C131" s="220"/>
      <c r="D131" s="198" t="s">
        <v>123</v>
      </c>
      <c r="E131" s="221" t="s">
        <v>1</v>
      </c>
      <c r="F131" s="222" t="s">
        <v>135</v>
      </c>
      <c r="G131" s="220"/>
      <c r="H131" s="221" t="s">
        <v>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123</v>
      </c>
      <c r="AU131" s="228" t="s">
        <v>80</v>
      </c>
      <c r="AV131" s="15" t="s">
        <v>78</v>
      </c>
      <c r="AW131" s="15" t="s">
        <v>30</v>
      </c>
      <c r="AX131" s="15" t="s">
        <v>73</v>
      </c>
      <c r="AY131" s="228" t="s">
        <v>110</v>
      </c>
    </row>
    <row r="132" spans="1:65" s="13" customFormat="1">
      <c r="B132" s="196"/>
      <c r="C132" s="197"/>
      <c r="D132" s="198" t="s">
        <v>123</v>
      </c>
      <c r="E132" s="199" t="s">
        <v>1</v>
      </c>
      <c r="F132" s="200" t="s">
        <v>136</v>
      </c>
      <c r="G132" s="197"/>
      <c r="H132" s="201">
        <v>92.875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123</v>
      </c>
      <c r="AU132" s="207" t="s">
        <v>80</v>
      </c>
      <c r="AV132" s="13" t="s">
        <v>80</v>
      </c>
      <c r="AW132" s="13" t="s">
        <v>30</v>
      </c>
      <c r="AX132" s="13" t="s">
        <v>73</v>
      </c>
      <c r="AY132" s="207" t="s">
        <v>110</v>
      </c>
    </row>
    <row r="133" spans="1:65" s="13" customFormat="1" ht="20.399999999999999">
      <c r="B133" s="196"/>
      <c r="C133" s="197"/>
      <c r="D133" s="198" t="s">
        <v>123</v>
      </c>
      <c r="E133" s="199" t="s">
        <v>1</v>
      </c>
      <c r="F133" s="200" t="s">
        <v>137</v>
      </c>
      <c r="G133" s="197"/>
      <c r="H133" s="201">
        <v>51.924999999999997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123</v>
      </c>
      <c r="AU133" s="207" t="s">
        <v>80</v>
      </c>
      <c r="AV133" s="13" t="s">
        <v>80</v>
      </c>
      <c r="AW133" s="13" t="s">
        <v>30</v>
      </c>
      <c r="AX133" s="13" t="s">
        <v>73</v>
      </c>
      <c r="AY133" s="207" t="s">
        <v>110</v>
      </c>
    </row>
    <row r="134" spans="1:65" s="14" customFormat="1">
      <c r="B134" s="208"/>
      <c r="C134" s="209"/>
      <c r="D134" s="198" t="s">
        <v>123</v>
      </c>
      <c r="E134" s="210" t="s">
        <v>1</v>
      </c>
      <c r="F134" s="211" t="s">
        <v>131</v>
      </c>
      <c r="G134" s="209"/>
      <c r="H134" s="212">
        <v>144.80000000000001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123</v>
      </c>
      <c r="AU134" s="218" t="s">
        <v>80</v>
      </c>
      <c r="AV134" s="14" t="s">
        <v>117</v>
      </c>
      <c r="AW134" s="14" t="s">
        <v>30</v>
      </c>
      <c r="AX134" s="14" t="s">
        <v>78</v>
      </c>
      <c r="AY134" s="218" t="s">
        <v>110</v>
      </c>
    </row>
    <row r="135" spans="1:65" s="2" customFormat="1" ht="24.15" customHeight="1">
      <c r="A135" s="34"/>
      <c r="B135" s="35"/>
      <c r="C135" s="182" t="s">
        <v>80</v>
      </c>
      <c r="D135" s="182" t="s">
        <v>113</v>
      </c>
      <c r="E135" s="183" t="s">
        <v>138</v>
      </c>
      <c r="F135" s="184" t="s">
        <v>139</v>
      </c>
      <c r="G135" s="185" t="s">
        <v>116</v>
      </c>
      <c r="H135" s="186">
        <v>241.65</v>
      </c>
      <c r="I135" s="187"/>
      <c r="J135" s="188">
        <f>ROUND(I135*H135,2)</f>
        <v>0</v>
      </c>
      <c r="K135" s="189"/>
      <c r="L135" s="39"/>
      <c r="M135" s="190" t="s">
        <v>1</v>
      </c>
      <c r="N135" s="191" t="s">
        <v>38</v>
      </c>
      <c r="O135" s="71"/>
      <c r="P135" s="192">
        <f>O135*H135</f>
        <v>0</v>
      </c>
      <c r="Q135" s="192">
        <v>0</v>
      </c>
      <c r="R135" s="192">
        <f>Q135*H135</f>
        <v>0</v>
      </c>
      <c r="S135" s="192">
        <v>0.44</v>
      </c>
      <c r="T135" s="193">
        <f>S135*H135</f>
        <v>106.32600000000001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4" t="s">
        <v>117</v>
      </c>
      <c r="AT135" s="194" t="s">
        <v>113</v>
      </c>
      <c r="AU135" s="194" t="s">
        <v>80</v>
      </c>
      <c r="AY135" s="17" t="s">
        <v>110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78</v>
      </c>
      <c r="BK135" s="195">
        <f>ROUND(I135*H135,2)</f>
        <v>0</v>
      </c>
      <c r="BL135" s="17" t="s">
        <v>117</v>
      </c>
      <c r="BM135" s="194" t="s">
        <v>140</v>
      </c>
    </row>
    <row r="136" spans="1:65" s="13" customFormat="1">
      <c r="B136" s="196"/>
      <c r="C136" s="197"/>
      <c r="D136" s="198" t="s">
        <v>123</v>
      </c>
      <c r="E136" s="199" t="s">
        <v>1</v>
      </c>
      <c r="F136" s="200" t="s">
        <v>141</v>
      </c>
      <c r="G136" s="197"/>
      <c r="H136" s="201">
        <v>241.65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123</v>
      </c>
      <c r="AU136" s="207" t="s">
        <v>80</v>
      </c>
      <c r="AV136" s="13" t="s">
        <v>80</v>
      </c>
      <c r="AW136" s="13" t="s">
        <v>30</v>
      </c>
      <c r="AX136" s="13" t="s">
        <v>78</v>
      </c>
      <c r="AY136" s="207" t="s">
        <v>110</v>
      </c>
    </row>
    <row r="137" spans="1:65" s="2" customFormat="1" ht="24.15" customHeight="1">
      <c r="A137" s="34"/>
      <c r="B137" s="35"/>
      <c r="C137" s="182" t="s">
        <v>117</v>
      </c>
      <c r="D137" s="182" t="s">
        <v>113</v>
      </c>
      <c r="E137" s="183" t="s">
        <v>142</v>
      </c>
      <c r="F137" s="184" t="s">
        <v>143</v>
      </c>
      <c r="G137" s="185" t="s">
        <v>116</v>
      </c>
      <c r="H137" s="186">
        <v>1466.2</v>
      </c>
      <c r="I137" s="187"/>
      <c r="J137" s="188">
        <f>ROUND(I137*H137,2)</f>
        <v>0</v>
      </c>
      <c r="K137" s="189"/>
      <c r="L137" s="39"/>
      <c r="M137" s="190" t="s">
        <v>1</v>
      </c>
      <c r="N137" s="191" t="s">
        <v>38</v>
      </c>
      <c r="O137" s="71"/>
      <c r="P137" s="192">
        <f>O137*H137</f>
        <v>0</v>
      </c>
      <c r="Q137" s="192">
        <v>1.2999999999999999E-4</v>
      </c>
      <c r="R137" s="192">
        <f>Q137*H137</f>
        <v>0.190606</v>
      </c>
      <c r="S137" s="192">
        <v>0.25600000000000001</v>
      </c>
      <c r="T137" s="193">
        <f>S137*H137</f>
        <v>375.34720000000004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117</v>
      </c>
      <c r="AT137" s="194" t="s">
        <v>113</v>
      </c>
      <c r="AU137" s="194" t="s">
        <v>80</v>
      </c>
      <c r="AY137" s="17" t="s">
        <v>110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78</v>
      </c>
      <c r="BK137" s="195">
        <f>ROUND(I137*H137,2)</f>
        <v>0</v>
      </c>
      <c r="BL137" s="17" t="s">
        <v>117</v>
      </c>
      <c r="BM137" s="194" t="s">
        <v>144</v>
      </c>
    </row>
    <row r="138" spans="1:65" s="13" customFormat="1">
      <c r="B138" s="196"/>
      <c r="C138" s="197"/>
      <c r="D138" s="198" t="s">
        <v>123</v>
      </c>
      <c r="E138" s="199" t="s">
        <v>1</v>
      </c>
      <c r="F138" s="200" t="s">
        <v>145</v>
      </c>
      <c r="G138" s="197"/>
      <c r="H138" s="201">
        <v>1611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123</v>
      </c>
      <c r="AU138" s="207" t="s">
        <v>80</v>
      </c>
      <c r="AV138" s="13" t="s">
        <v>80</v>
      </c>
      <c r="AW138" s="13" t="s">
        <v>30</v>
      </c>
      <c r="AX138" s="13" t="s">
        <v>73</v>
      </c>
      <c r="AY138" s="207" t="s">
        <v>110</v>
      </c>
    </row>
    <row r="139" spans="1:65" s="13" customFormat="1">
      <c r="B139" s="196"/>
      <c r="C139" s="197"/>
      <c r="D139" s="198" t="s">
        <v>123</v>
      </c>
      <c r="E139" s="199" t="s">
        <v>1</v>
      </c>
      <c r="F139" s="200" t="s">
        <v>146</v>
      </c>
      <c r="G139" s="197"/>
      <c r="H139" s="201">
        <v>-144.80000000000001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123</v>
      </c>
      <c r="AU139" s="207" t="s">
        <v>80</v>
      </c>
      <c r="AV139" s="13" t="s">
        <v>80</v>
      </c>
      <c r="AW139" s="13" t="s">
        <v>30</v>
      </c>
      <c r="AX139" s="13" t="s">
        <v>73</v>
      </c>
      <c r="AY139" s="207" t="s">
        <v>110</v>
      </c>
    </row>
    <row r="140" spans="1:65" s="14" customFormat="1">
      <c r="B140" s="208"/>
      <c r="C140" s="209"/>
      <c r="D140" s="198" t="s">
        <v>123</v>
      </c>
      <c r="E140" s="210" t="s">
        <v>1</v>
      </c>
      <c r="F140" s="211" t="s">
        <v>131</v>
      </c>
      <c r="G140" s="209"/>
      <c r="H140" s="212">
        <v>1466.2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123</v>
      </c>
      <c r="AU140" s="218" t="s">
        <v>80</v>
      </c>
      <c r="AV140" s="14" t="s">
        <v>117</v>
      </c>
      <c r="AW140" s="14" t="s">
        <v>30</v>
      </c>
      <c r="AX140" s="14" t="s">
        <v>78</v>
      </c>
      <c r="AY140" s="218" t="s">
        <v>110</v>
      </c>
    </row>
    <row r="141" spans="1:65" s="2" customFormat="1" ht="16.5" customHeight="1">
      <c r="A141" s="34"/>
      <c r="B141" s="35"/>
      <c r="C141" s="182" t="s">
        <v>147</v>
      </c>
      <c r="D141" s="182" t="s">
        <v>113</v>
      </c>
      <c r="E141" s="183" t="s">
        <v>148</v>
      </c>
      <c r="F141" s="184" t="s">
        <v>149</v>
      </c>
      <c r="G141" s="185" t="s">
        <v>150</v>
      </c>
      <c r="H141" s="186">
        <v>279.10000000000002</v>
      </c>
      <c r="I141" s="187"/>
      <c r="J141" s="188">
        <f>ROUND(I141*H141,2)</f>
        <v>0</v>
      </c>
      <c r="K141" s="189"/>
      <c r="L141" s="39"/>
      <c r="M141" s="190" t="s">
        <v>1</v>
      </c>
      <c r="N141" s="191" t="s">
        <v>38</v>
      </c>
      <c r="O141" s="71"/>
      <c r="P141" s="192">
        <f>O141*H141</f>
        <v>0</v>
      </c>
      <c r="Q141" s="192">
        <v>0</v>
      </c>
      <c r="R141" s="192">
        <f>Q141*H141</f>
        <v>0</v>
      </c>
      <c r="S141" s="192">
        <v>0.20499999999999999</v>
      </c>
      <c r="T141" s="193">
        <f>S141*H141</f>
        <v>57.215499999999999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4" t="s">
        <v>117</v>
      </c>
      <c r="AT141" s="194" t="s">
        <v>113</v>
      </c>
      <c r="AU141" s="194" t="s">
        <v>80</v>
      </c>
      <c r="AY141" s="17" t="s">
        <v>110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7" t="s">
        <v>78</v>
      </c>
      <c r="BK141" s="195">
        <f>ROUND(I141*H141,2)</f>
        <v>0</v>
      </c>
      <c r="BL141" s="17" t="s">
        <v>117</v>
      </c>
      <c r="BM141" s="194" t="s">
        <v>151</v>
      </c>
    </row>
    <row r="142" spans="1:65" s="13" customFormat="1">
      <c r="B142" s="196"/>
      <c r="C142" s="197"/>
      <c r="D142" s="198" t="s">
        <v>123</v>
      </c>
      <c r="E142" s="199" t="s">
        <v>1</v>
      </c>
      <c r="F142" s="200" t="s">
        <v>152</v>
      </c>
      <c r="G142" s="197"/>
      <c r="H142" s="201">
        <v>97.7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123</v>
      </c>
      <c r="AU142" s="207" t="s">
        <v>80</v>
      </c>
      <c r="AV142" s="13" t="s">
        <v>80</v>
      </c>
      <c r="AW142" s="13" t="s">
        <v>30</v>
      </c>
      <c r="AX142" s="13" t="s">
        <v>73</v>
      </c>
      <c r="AY142" s="207" t="s">
        <v>110</v>
      </c>
    </row>
    <row r="143" spans="1:65" s="13" customFormat="1">
      <c r="B143" s="196"/>
      <c r="C143" s="197"/>
      <c r="D143" s="198" t="s">
        <v>123</v>
      </c>
      <c r="E143" s="199" t="s">
        <v>1</v>
      </c>
      <c r="F143" s="200" t="s">
        <v>153</v>
      </c>
      <c r="G143" s="197"/>
      <c r="H143" s="201">
        <v>101</v>
      </c>
      <c r="I143" s="202"/>
      <c r="J143" s="197"/>
      <c r="K143" s="197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123</v>
      </c>
      <c r="AU143" s="207" t="s">
        <v>80</v>
      </c>
      <c r="AV143" s="13" t="s">
        <v>80</v>
      </c>
      <c r="AW143" s="13" t="s">
        <v>30</v>
      </c>
      <c r="AX143" s="13" t="s">
        <v>73</v>
      </c>
      <c r="AY143" s="207" t="s">
        <v>110</v>
      </c>
    </row>
    <row r="144" spans="1:65" s="13" customFormat="1">
      <c r="B144" s="196"/>
      <c r="C144" s="197"/>
      <c r="D144" s="198" t="s">
        <v>123</v>
      </c>
      <c r="E144" s="199" t="s">
        <v>1</v>
      </c>
      <c r="F144" s="200" t="s">
        <v>154</v>
      </c>
      <c r="G144" s="197"/>
      <c r="H144" s="201">
        <v>80.400000000000006</v>
      </c>
      <c r="I144" s="202"/>
      <c r="J144" s="197"/>
      <c r="K144" s="197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123</v>
      </c>
      <c r="AU144" s="207" t="s">
        <v>80</v>
      </c>
      <c r="AV144" s="13" t="s">
        <v>80</v>
      </c>
      <c r="AW144" s="13" t="s">
        <v>30</v>
      </c>
      <c r="AX144" s="13" t="s">
        <v>73</v>
      </c>
      <c r="AY144" s="207" t="s">
        <v>110</v>
      </c>
    </row>
    <row r="145" spans="1:65" s="14" customFormat="1">
      <c r="B145" s="208"/>
      <c r="C145" s="209"/>
      <c r="D145" s="198" t="s">
        <v>123</v>
      </c>
      <c r="E145" s="210" t="s">
        <v>1</v>
      </c>
      <c r="F145" s="211" t="s">
        <v>131</v>
      </c>
      <c r="G145" s="209"/>
      <c r="H145" s="212">
        <v>279.10000000000002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123</v>
      </c>
      <c r="AU145" s="218" t="s">
        <v>80</v>
      </c>
      <c r="AV145" s="14" t="s">
        <v>117</v>
      </c>
      <c r="AW145" s="14" t="s">
        <v>30</v>
      </c>
      <c r="AX145" s="14" t="s">
        <v>78</v>
      </c>
      <c r="AY145" s="218" t="s">
        <v>110</v>
      </c>
    </row>
    <row r="146" spans="1:65" s="2" customFormat="1" ht="24.15" customHeight="1">
      <c r="A146" s="34"/>
      <c r="B146" s="35"/>
      <c r="C146" s="182" t="s">
        <v>155</v>
      </c>
      <c r="D146" s="182" t="s">
        <v>113</v>
      </c>
      <c r="E146" s="183" t="s">
        <v>156</v>
      </c>
      <c r="F146" s="184" t="s">
        <v>157</v>
      </c>
      <c r="G146" s="185" t="s">
        <v>158</v>
      </c>
      <c r="H146" s="186">
        <v>20.933</v>
      </c>
      <c r="I146" s="187"/>
      <c r="J146" s="188">
        <f>ROUND(I146*H146,2)</f>
        <v>0</v>
      </c>
      <c r="K146" s="189"/>
      <c r="L146" s="39"/>
      <c r="M146" s="190" t="s">
        <v>1</v>
      </c>
      <c r="N146" s="191" t="s">
        <v>38</v>
      </c>
      <c r="O146" s="7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117</v>
      </c>
      <c r="AT146" s="194" t="s">
        <v>113</v>
      </c>
      <c r="AU146" s="194" t="s">
        <v>80</v>
      </c>
      <c r="AY146" s="17" t="s">
        <v>110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78</v>
      </c>
      <c r="BK146" s="195">
        <f>ROUND(I146*H146,2)</f>
        <v>0</v>
      </c>
      <c r="BL146" s="17" t="s">
        <v>117</v>
      </c>
      <c r="BM146" s="194" t="s">
        <v>159</v>
      </c>
    </row>
    <row r="147" spans="1:65" s="13" customFormat="1">
      <c r="B147" s="196"/>
      <c r="C147" s="197"/>
      <c r="D147" s="198" t="s">
        <v>123</v>
      </c>
      <c r="E147" s="199" t="s">
        <v>1</v>
      </c>
      <c r="F147" s="200" t="s">
        <v>160</v>
      </c>
      <c r="G147" s="197"/>
      <c r="H147" s="201">
        <v>20.933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123</v>
      </c>
      <c r="AU147" s="207" t="s">
        <v>80</v>
      </c>
      <c r="AV147" s="13" t="s">
        <v>80</v>
      </c>
      <c r="AW147" s="13" t="s">
        <v>30</v>
      </c>
      <c r="AX147" s="13" t="s">
        <v>78</v>
      </c>
      <c r="AY147" s="207" t="s">
        <v>110</v>
      </c>
    </row>
    <row r="148" spans="1:65" s="2" customFormat="1" ht="33" customHeight="1">
      <c r="A148" s="34"/>
      <c r="B148" s="35"/>
      <c r="C148" s="182" t="s">
        <v>161</v>
      </c>
      <c r="D148" s="182" t="s">
        <v>113</v>
      </c>
      <c r="E148" s="183" t="s">
        <v>162</v>
      </c>
      <c r="F148" s="184" t="s">
        <v>163</v>
      </c>
      <c r="G148" s="185" t="s">
        <v>158</v>
      </c>
      <c r="H148" s="186">
        <v>20.933</v>
      </c>
      <c r="I148" s="187"/>
      <c r="J148" s="188">
        <f>ROUND(I148*H148,2)</f>
        <v>0</v>
      </c>
      <c r="K148" s="189"/>
      <c r="L148" s="39"/>
      <c r="M148" s="190" t="s">
        <v>1</v>
      </c>
      <c r="N148" s="191" t="s">
        <v>38</v>
      </c>
      <c r="O148" s="71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117</v>
      </c>
      <c r="AT148" s="194" t="s">
        <v>113</v>
      </c>
      <c r="AU148" s="194" t="s">
        <v>80</v>
      </c>
      <c r="AY148" s="17" t="s">
        <v>110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78</v>
      </c>
      <c r="BK148" s="195">
        <f>ROUND(I148*H148,2)</f>
        <v>0</v>
      </c>
      <c r="BL148" s="17" t="s">
        <v>117</v>
      </c>
      <c r="BM148" s="194" t="s">
        <v>164</v>
      </c>
    </row>
    <row r="149" spans="1:65" s="2" customFormat="1" ht="16.5" customHeight="1">
      <c r="A149" s="34"/>
      <c r="B149" s="35"/>
      <c r="C149" s="182" t="s">
        <v>165</v>
      </c>
      <c r="D149" s="182" t="s">
        <v>113</v>
      </c>
      <c r="E149" s="183" t="s">
        <v>166</v>
      </c>
      <c r="F149" s="184" t="s">
        <v>167</v>
      </c>
      <c r="G149" s="185" t="s">
        <v>158</v>
      </c>
      <c r="H149" s="186">
        <v>20.933</v>
      </c>
      <c r="I149" s="187"/>
      <c r="J149" s="188">
        <f>ROUND(I149*H149,2)</f>
        <v>0</v>
      </c>
      <c r="K149" s="189"/>
      <c r="L149" s="39"/>
      <c r="M149" s="190" t="s">
        <v>1</v>
      </c>
      <c r="N149" s="191" t="s">
        <v>38</v>
      </c>
      <c r="O149" s="71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117</v>
      </c>
      <c r="AT149" s="194" t="s">
        <v>113</v>
      </c>
      <c r="AU149" s="194" t="s">
        <v>80</v>
      </c>
      <c r="AY149" s="17" t="s">
        <v>110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78</v>
      </c>
      <c r="BK149" s="195">
        <f>ROUND(I149*H149,2)</f>
        <v>0</v>
      </c>
      <c r="BL149" s="17" t="s">
        <v>117</v>
      </c>
      <c r="BM149" s="194" t="s">
        <v>168</v>
      </c>
    </row>
    <row r="150" spans="1:65" s="2" customFormat="1" ht="24.15" customHeight="1">
      <c r="A150" s="34"/>
      <c r="B150" s="35"/>
      <c r="C150" s="182" t="s">
        <v>169</v>
      </c>
      <c r="D150" s="182" t="s">
        <v>113</v>
      </c>
      <c r="E150" s="183" t="s">
        <v>170</v>
      </c>
      <c r="F150" s="184" t="s">
        <v>171</v>
      </c>
      <c r="G150" s="185" t="s">
        <v>116</v>
      </c>
      <c r="H150" s="186">
        <v>241.65</v>
      </c>
      <c r="I150" s="187"/>
      <c r="J150" s="188">
        <f>ROUND(I150*H150,2)</f>
        <v>0</v>
      </c>
      <c r="K150" s="189"/>
      <c r="L150" s="39"/>
      <c r="M150" s="190" t="s">
        <v>1</v>
      </c>
      <c r="N150" s="191" t="s">
        <v>38</v>
      </c>
      <c r="O150" s="71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117</v>
      </c>
      <c r="AT150" s="194" t="s">
        <v>113</v>
      </c>
      <c r="AU150" s="194" t="s">
        <v>80</v>
      </c>
      <c r="AY150" s="17" t="s">
        <v>110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78</v>
      </c>
      <c r="BK150" s="195">
        <f>ROUND(I150*H150,2)</f>
        <v>0</v>
      </c>
      <c r="BL150" s="17" t="s">
        <v>117</v>
      </c>
      <c r="BM150" s="194" t="s">
        <v>172</v>
      </c>
    </row>
    <row r="151" spans="1:65" s="12" customFormat="1" ht="22.95" customHeight="1">
      <c r="B151" s="166"/>
      <c r="C151" s="167"/>
      <c r="D151" s="168" t="s">
        <v>72</v>
      </c>
      <c r="E151" s="180" t="s">
        <v>147</v>
      </c>
      <c r="F151" s="180" t="s">
        <v>173</v>
      </c>
      <c r="G151" s="167"/>
      <c r="H151" s="167"/>
      <c r="I151" s="170"/>
      <c r="J151" s="181">
        <f>BK151</f>
        <v>0</v>
      </c>
      <c r="K151" s="167"/>
      <c r="L151" s="172"/>
      <c r="M151" s="173"/>
      <c r="N151" s="174"/>
      <c r="O151" s="174"/>
      <c r="P151" s="175">
        <f>SUM(P152:P166)</f>
        <v>0</v>
      </c>
      <c r="Q151" s="174"/>
      <c r="R151" s="175">
        <f>SUM(R152:R166)</f>
        <v>192.44455000000005</v>
      </c>
      <c r="S151" s="174"/>
      <c r="T151" s="176">
        <f>SUM(T152:T166)</f>
        <v>0</v>
      </c>
      <c r="AR151" s="177" t="s">
        <v>78</v>
      </c>
      <c r="AT151" s="178" t="s">
        <v>72</v>
      </c>
      <c r="AU151" s="178" t="s">
        <v>78</v>
      </c>
      <c r="AY151" s="177" t="s">
        <v>110</v>
      </c>
      <c r="BK151" s="179">
        <f>SUM(BK152:BK166)</f>
        <v>0</v>
      </c>
    </row>
    <row r="152" spans="1:65" s="2" customFormat="1" ht="24.15" customHeight="1">
      <c r="A152" s="34"/>
      <c r="B152" s="35"/>
      <c r="C152" s="182" t="s">
        <v>174</v>
      </c>
      <c r="D152" s="182" t="s">
        <v>113</v>
      </c>
      <c r="E152" s="183" t="s">
        <v>175</v>
      </c>
      <c r="F152" s="184" t="s">
        <v>176</v>
      </c>
      <c r="G152" s="185" t="s">
        <v>116</v>
      </c>
      <c r="H152" s="186">
        <v>241.65</v>
      </c>
      <c r="I152" s="187"/>
      <c r="J152" s="188">
        <f>ROUND(I152*H152,2)</f>
        <v>0</v>
      </c>
      <c r="K152" s="189"/>
      <c r="L152" s="39"/>
      <c r="M152" s="190" t="s">
        <v>1</v>
      </c>
      <c r="N152" s="191" t="s">
        <v>38</v>
      </c>
      <c r="O152" s="71"/>
      <c r="P152" s="192">
        <f>O152*H152</f>
        <v>0</v>
      </c>
      <c r="Q152" s="192">
        <v>0.27994000000000002</v>
      </c>
      <c r="R152" s="192">
        <f>Q152*H152</f>
        <v>67.647501000000005</v>
      </c>
      <c r="S152" s="192">
        <v>0</v>
      </c>
      <c r="T152" s="19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117</v>
      </c>
      <c r="AT152" s="194" t="s">
        <v>113</v>
      </c>
      <c r="AU152" s="194" t="s">
        <v>80</v>
      </c>
      <c r="AY152" s="17" t="s">
        <v>110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78</v>
      </c>
      <c r="BK152" s="195">
        <f>ROUND(I152*H152,2)</f>
        <v>0</v>
      </c>
      <c r="BL152" s="17" t="s">
        <v>117</v>
      </c>
      <c r="BM152" s="194" t="s">
        <v>177</v>
      </c>
    </row>
    <row r="153" spans="1:65" s="2" customFormat="1" ht="37.950000000000003" customHeight="1">
      <c r="A153" s="34"/>
      <c r="B153" s="35"/>
      <c r="C153" s="182" t="s">
        <v>178</v>
      </c>
      <c r="D153" s="182" t="s">
        <v>113</v>
      </c>
      <c r="E153" s="183" t="s">
        <v>179</v>
      </c>
      <c r="F153" s="184" t="s">
        <v>180</v>
      </c>
      <c r="G153" s="185" t="s">
        <v>116</v>
      </c>
      <c r="H153" s="186">
        <v>18.45</v>
      </c>
      <c r="I153" s="187"/>
      <c r="J153" s="188">
        <f>ROUND(I153*H153,2)</f>
        <v>0</v>
      </c>
      <c r="K153" s="189"/>
      <c r="L153" s="39"/>
      <c r="M153" s="190" t="s">
        <v>1</v>
      </c>
      <c r="N153" s="191" t="s">
        <v>38</v>
      </c>
      <c r="O153" s="71"/>
      <c r="P153" s="192">
        <f>O153*H153</f>
        <v>0</v>
      </c>
      <c r="Q153" s="192">
        <v>0.28499999999999998</v>
      </c>
      <c r="R153" s="192">
        <f>Q153*H153</f>
        <v>5.2582499999999994</v>
      </c>
      <c r="S153" s="192">
        <v>0</v>
      </c>
      <c r="T153" s="19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4" t="s">
        <v>117</v>
      </c>
      <c r="AT153" s="194" t="s">
        <v>113</v>
      </c>
      <c r="AU153" s="194" t="s">
        <v>80</v>
      </c>
      <c r="AY153" s="17" t="s">
        <v>110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7" t="s">
        <v>78</v>
      </c>
      <c r="BK153" s="195">
        <f>ROUND(I153*H153,2)</f>
        <v>0</v>
      </c>
      <c r="BL153" s="17" t="s">
        <v>117</v>
      </c>
      <c r="BM153" s="194" t="s">
        <v>181</v>
      </c>
    </row>
    <row r="154" spans="1:65" s="2" customFormat="1" ht="37.950000000000003" customHeight="1">
      <c r="A154" s="34"/>
      <c r="B154" s="35"/>
      <c r="C154" s="182" t="s">
        <v>182</v>
      </c>
      <c r="D154" s="182" t="s">
        <v>113</v>
      </c>
      <c r="E154" s="183" t="s">
        <v>183</v>
      </c>
      <c r="F154" s="184" t="s">
        <v>184</v>
      </c>
      <c r="G154" s="185" t="s">
        <v>116</v>
      </c>
      <c r="H154" s="186">
        <v>281.85000000000002</v>
      </c>
      <c r="I154" s="187"/>
      <c r="J154" s="188">
        <f>ROUND(I154*H154,2)</f>
        <v>0</v>
      </c>
      <c r="K154" s="189"/>
      <c r="L154" s="39"/>
      <c r="M154" s="190" t="s">
        <v>1</v>
      </c>
      <c r="N154" s="191" t="s">
        <v>38</v>
      </c>
      <c r="O154" s="71"/>
      <c r="P154" s="192">
        <f>O154*H154</f>
        <v>0</v>
      </c>
      <c r="Q154" s="192">
        <v>0.37536000000000003</v>
      </c>
      <c r="R154" s="192">
        <f>Q154*H154</f>
        <v>105.79521600000001</v>
      </c>
      <c r="S154" s="192">
        <v>0</v>
      </c>
      <c r="T154" s="19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117</v>
      </c>
      <c r="AT154" s="194" t="s">
        <v>113</v>
      </c>
      <c r="AU154" s="194" t="s">
        <v>80</v>
      </c>
      <c r="AY154" s="17" t="s">
        <v>110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78</v>
      </c>
      <c r="BK154" s="195">
        <f>ROUND(I154*H154,2)</f>
        <v>0</v>
      </c>
      <c r="BL154" s="17" t="s">
        <v>117</v>
      </c>
      <c r="BM154" s="194" t="s">
        <v>185</v>
      </c>
    </row>
    <row r="155" spans="1:65" s="13" customFormat="1">
      <c r="B155" s="196"/>
      <c r="C155" s="197"/>
      <c r="D155" s="198" t="s">
        <v>123</v>
      </c>
      <c r="E155" s="199" t="s">
        <v>1</v>
      </c>
      <c r="F155" s="200" t="s">
        <v>186</v>
      </c>
      <c r="G155" s="197"/>
      <c r="H155" s="201">
        <v>241.65</v>
      </c>
      <c r="I155" s="202"/>
      <c r="J155" s="197"/>
      <c r="K155" s="197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123</v>
      </c>
      <c r="AU155" s="207" t="s">
        <v>80</v>
      </c>
      <c r="AV155" s="13" t="s">
        <v>80</v>
      </c>
      <c r="AW155" s="13" t="s">
        <v>30</v>
      </c>
      <c r="AX155" s="13" t="s">
        <v>73</v>
      </c>
      <c r="AY155" s="207" t="s">
        <v>110</v>
      </c>
    </row>
    <row r="156" spans="1:65" s="13" customFormat="1">
      <c r="B156" s="196"/>
      <c r="C156" s="197"/>
      <c r="D156" s="198" t="s">
        <v>123</v>
      </c>
      <c r="E156" s="199" t="s">
        <v>1</v>
      </c>
      <c r="F156" s="200" t="s">
        <v>187</v>
      </c>
      <c r="G156" s="197"/>
      <c r="H156" s="201">
        <v>40.200000000000003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123</v>
      </c>
      <c r="AU156" s="207" t="s">
        <v>80</v>
      </c>
      <c r="AV156" s="13" t="s">
        <v>80</v>
      </c>
      <c r="AW156" s="13" t="s">
        <v>30</v>
      </c>
      <c r="AX156" s="13" t="s">
        <v>73</v>
      </c>
      <c r="AY156" s="207" t="s">
        <v>110</v>
      </c>
    </row>
    <row r="157" spans="1:65" s="14" customFormat="1">
      <c r="B157" s="208"/>
      <c r="C157" s="209"/>
      <c r="D157" s="198" t="s">
        <v>123</v>
      </c>
      <c r="E157" s="210" t="s">
        <v>1</v>
      </c>
      <c r="F157" s="211" t="s">
        <v>131</v>
      </c>
      <c r="G157" s="209"/>
      <c r="H157" s="212">
        <v>281.85000000000002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123</v>
      </c>
      <c r="AU157" s="218" t="s">
        <v>80</v>
      </c>
      <c r="AV157" s="14" t="s">
        <v>117</v>
      </c>
      <c r="AW157" s="14" t="s">
        <v>30</v>
      </c>
      <c r="AX157" s="14" t="s">
        <v>78</v>
      </c>
      <c r="AY157" s="218" t="s">
        <v>110</v>
      </c>
    </row>
    <row r="158" spans="1:65" s="2" customFormat="1" ht="33" customHeight="1">
      <c r="A158" s="34"/>
      <c r="B158" s="35"/>
      <c r="C158" s="182" t="s">
        <v>188</v>
      </c>
      <c r="D158" s="182" t="s">
        <v>113</v>
      </c>
      <c r="E158" s="183" t="s">
        <v>189</v>
      </c>
      <c r="F158" s="184" t="s">
        <v>190</v>
      </c>
      <c r="G158" s="185" t="s">
        <v>116</v>
      </c>
      <c r="H158" s="186">
        <v>40.200000000000003</v>
      </c>
      <c r="I158" s="187"/>
      <c r="J158" s="188">
        <f>ROUND(I158*H158,2)</f>
        <v>0</v>
      </c>
      <c r="K158" s="189"/>
      <c r="L158" s="39"/>
      <c r="M158" s="190" t="s">
        <v>1</v>
      </c>
      <c r="N158" s="191" t="s">
        <v>38</v>
      </c>
      <c r="O158" s="71"/>
      <c r="P158" s="192">
        <f>O158*H158</f>
        <v>0</v>
      </c>
      <c r="Q158" s="192">
        <v>0.20745</v>
      </c>
      <c r="R158" s="192">
        <f>Q158*H158</f>
        <v>8.3394899999999996</v>
      </c>
      <c r="S158" s="192">
        <v>0</v>
      </c>
      <c r="T158" s="19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117</v>
      </c>
      <c r="AT158" s="194" t="s">
        <v>113</v>
      </c>
      <c r="AU158" s="194" t="s">
        <v>80</v>
      </c>
      <c r="AY158" s="17" t="s">
        <v>110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78</v>
      </c>
      <c r="BK158" s="195">
        <f>ROUND(I158*H158,2)</f>
        <v>0</v>
      </c>
      <c r="BL158" s="17" t="s">
        <v>117</v>
      </c>
      <c r="BM158" s="194" t="s">
        <v>191</v>
      </c>
    </row>
    <row r="159" spans="1:65" s="13" customFormat="1" ht="20.399999999999999">
      <c r="B159" s="196"/>
      <c r="C159" s="197"/>
      <c r="D159" s="198" t="s">
        <v>123</v>
      </c>
      <c r="E159" s="199" t="s">
        <v>1</v>
      </c>
      <c r="F159" s="200" t="s">
        <v>192</v>
      </c>
      <c r="G159" s="197"/>
      <c r="H159" s="201">
        <v>40.200000000000003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123</v>
      </c>
      <c r="AU159" s="207" t="s">
        <v>80</v>
      </c>
      <c r="AV159" s="13" t="s">
        <v>80</v>
      </c>
      <c r="AW159" s="13" t="s">
        <v>30</v>
      </c>
      <c r="AX159" s="13" t="s">
        <v>78</v>
      </c>
      <c r="AY159" s="207" t="s">
        <v>110</v>
      </c>
    </row>
    <row r="160" spans="1:65" s="2" customFormat="1" ht="24.15" customHeight="1">
      <c r="A160" s="34"/>
      <c r="B160" s="35"/>
      <c r="C160" s="182" t="s">
        <v>193</v>
      </c>
      <c r="D160" s="182" t="s">
        <v>113</v>
      </c>
      <c r="E160" s="183" t="s">
        <v>194</v>
      </c>
      <c r="F160" s="184" t="s">
        <v>195</v>
      </c>
      <c r="G160" s="185" t="s">
        <v>116</v>
      </c>
      <c r="H160" s="186">
        <v>1611</v>
      </c>
      <c r="I160" s="187"/>
      <c r="J160" s="188">
        <f t="shared" ref="J160:J165" si="0">ROUND(I160*H160,2)</f>
        <v>0</v>
      </c>
      <c r="K160" s="189"/>
      <c r="L160" s="39"/>
      <c r="M160" s="190" t="s">
        <v>1</v>
      </c>
      <c r="N160" s="191" t="s">
        <v>38</v>
      </c>
      <c r="O160" s="71"/>
      <c r="P160" s="192">
        <f t="shared" ref="P160:P165" si="1">O160*H160</f>
        <v>0</v>
      </c>
      <c r="Q160" s="192">
        <v>0</v>
      </c>
      <c r="R160" s="192">
        <f t="shared" ref="R160:R165" si="2">Q160*H160</f>
        <v>0</v>
      </c>
      <c r="S160" s="192">
        <v>0</v>
      </c>
      <c r="T160" s="193">
        <f t="shared" ref="T160:T165" si="3"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117</v>
      </c>
      <c r="AT160" s="194" t="s">
        <v>113</v>
      </c>
      <c r="AU160" s="194" t="s">
        <v>80</v>
      </c>
      <c r="AY160" s="17" t="s">
        <v>110</v>
      </c>
      <c r="BE160" s="195">
        <f t="shared" ref="BE160:BE165" si="4">IF(N160="základní",J160,0)</f>
        <v>0</v>
      </c>
      <c r="BF160" s="195">
        <f t="shared" ref="BF160:BF165" si="5">IF(N160="snížená",J160,0)</f>
        <v>0</v>
      </c>
      <c r="BG160" s="195">
        <f t="shared" ref="BG160:BG165" si="6">IF(N160="zákl. přenesená",J160,0)</f>
        <v>0</v>
      </c>
      <c r="BH160" s="195">
        <f t="shared" ref="BH160:BH165" si="7">IF(N160="sníž. přenesená",J160,0)</f>
        <v>0</v>
      </c>
      <c r="BI160" s="195">
        <f t="shared" ref="BI160:BI165" si="8">IF(N160="nulová",J160,0)</f>
        <v>0</v>
      </c>
      <c r="BJ160" s="17" t="s">
        <v>78</v>
      </c>
      <c r="BK160" s="195">
        <f t="shared" ref="BK160:BK165" si="9">ROUND(I160*H160,2)</f>
        <v>0</v>
      </c>
      <c r="BL160" s="17" t="s">
        <v>117</v>
      </c>
      <c r="BM160" s="194" t="s">
        <v>196</v>
      </c>
    </row>
    <row r="161" spans="1:65" s="2" customFormat="1" ht="24.15" customHeight="1">
      <c r="A161" s="34"/>
      <c r="B161" s="35"/>
      <c r="C161" s="182" t="s">
        <v>197</v>
      </c>
      <c r="D161" s="182" t="s">
        <v>113</v>
      </c>
      <c r="E161" s="183" t="s">
        <v>198</v>
      </c>
      <c r="F161" s="184" t="s">
        <v>199</v>
      </c>
      <c r="G161" s="185" t="s">
        <v>116</v>
      </c>
      <c r="H161" s="186">
        <v>1611</v>
      </c>
      <c r="I161" s="187"/>
      <c r="J161" s="188">
        <f t="shared" si="0"/>
        <v>0</v>
      </c>
      <c r="K161" s="189"/>
      <c r="L161" s="39"/>
      <c r="M161" s="190" t="s">
        <v>1</v>
      </c>
      <c r="N161" s="191" t="s">
        <v>38</v>
      </c>
      <c r="O161" s="71"/>
      <c r="P161" s="192">
        <f t="shared" si="1"/>
        <v>0</v>
      </c>
      <c r="Q161" s="192">
        <v>0</v>
      </c>
      <c r="R161" s="192">
        <f t="shared" si="2"/>
        <v>0</v>
      </c>
      <c r="S161" s="192">
        <v>0</v>
      </c>
      <c r="T161" s="193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117</v>
      </c>
      <c r="AT161" s="194" t="s">
        <v>113</v>
      </c>
      <c r="AU161" s="194" t="s">
        <v>80</v>
      </c>
      <c r="AY161" s="17" t="s">
        <v>110</v>
      </c>
      <c r="BE161" s="195">
        <f t="shared" si="4"/>
        <v>0</v>
      </c>
      <c r="BF161" s="195">
        <f t="shared" si="5"/>
        <v>0</v>
      </c>
      <c r="BG161" s="195">
        <f t="shared" si="6"/>
        <v>0</v>
      </c>
      <c r="BH161" s="195">
        <f t="shared" si="7"/>
        <v>0</v>
      </c>
      <c r="BI161" s="195">
        <f t="shared" si="8"/>
        <v>0</v>
      </c>
      <c r="BJ161" s="17" t="s">
        <v>78</v>
      </c>
      <c r="BK161" s="195">
        <f t="shared" si="9"/>
        <v>0</v>
      </c>
      <c r="BL161" s="17" t="s">
        <v>117</v>
      </c>
      <c r="BM161" s="194" t="s">
        <v>200</v>
      </c>
    </row>
    <row r="162" spans="1:65" s="2" customFormat="1" ht="33" customHeight="1">
      <c r="A162" s="34"/>
      <c r="B162" s="35"/>
      <c r="C162" s="182" t="s">
        <v>8</v>
      </c>
      <c r="D162" s="182" t="s">
        <v>113</v>
      </c>
      <c r="E162" s="183" t="s">
        <v>201</v>
      </c>
      <c r="F162" s="184" t="s">
        <v>202</v>
      </c>
      <c r="G162" s="185" t="s">
        <v>116</v>
      </c>
      <c r="H162" s="186">
        <v>1611</v>
      </c>
      <c r="I162" s="187"/>
      <c r="J162" s="188">
        <f t="shared" si="0"/>
        <v>0</v>
      </c>
      <c r="K162" s="189"/>
      <c r="L162" s="39"/>
      <c r="M162" s="190" t="s">
        <v>1</v>
      </c>
      <c r="N162" s="191" t="s">
        <v>38</v>
      </c>
      <c r="O162" s="71"/>
      <c r="P162" s="192">
        <f t="shared" si="1"/>
        <v>0</v>
      </c>
      <c r="Q162" s="192">
        <v>0</v>
      </c>
      <c r="R162" s="192">
        <f t="shared" si="2"/>
        <v>0</v>
      </c>
      <c r="S162" s="192">
        <v>0</v>
      </c>
      <c r="T162" s="193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117</v>
      </c>
      <c r="AT162" s="194" t="s">
        <v>113</v>
      </c>
      <c r="AU162" s="194" t="s">
        <v>80</v>
      </c>
      <c r="AY162" s="17" t="s">
        <v>110</v>
      </c>
      <c r="BE162" s="195">
        <f t="shared" si="4"/>
        <v>0</v>
      </c>
      <c r="BF162" s="195">
        <f t="shared" si="5"/>
        <v>0</v>
      </c>
      <c r="BG162" s="195">
        <f t="shared" si="6"/>
        <v>0</v>
      </c>
      <c r="BH162" s="195">
        <f t="shared" si="7"/>
        <v>0</v>
      </c>
      <c r="BI162" s="195">
        <f t="shared" si="8"/>
        <v>0</v>
      </c>
      <c r="BJ162" s="17" t="s">
        <v>78</v>
      </c>
      <c r="BK162" s="195">
        <f t="shared" si="9"/>
        <v>0</v>
      </c>
      <c r="BL162" s="17" t="s">
        <v>117</v>
      </c>
      <c r="BM162" s="194" t="s">
        <v>203</v>
      </c>
    </row>
    <row r="163" spans="1:65" s="2" customFormat="1" ht="24.15" customHeight="1">
      <c r="A163" s="34"/>
      <c r="B163" s="35"/>
      <c r="C163" s="182" t="s">
        <v>204</v>
      </c>
      <c r="D163" s="182" t="s">
        <v>113</v>
      </c>
      <c r="E163" s="183" t="s">
        <v>205</v>
      </c>
      <c r="F163" s="184" t="s">
        <v>206</v>
      </c>
      <c r="G163" s="185" t="s">
        <v>116</v>
      </c>
      <c r="H163" s="186">
        <v>1611</v>
      </c>
      <c r="I163" s="187"/>
      <c r="J163" s="188">
        <f t="shared" si="0"/>
        <v>0</v>
      </c>
      <c r="K163" s="189"/>
      <c r="L163" s="39"/>
      <c r="M163" s="190" t="s">
        <v>1</v>
      </c>
      <c r="N163" s="191" t="s">
        <v>38</v>
      </c>
      <c r="O163" s="71"/>
      <c r="P163" s="192">
        <f t="shared" si="1"/>
        <v>0</v>
      </c>
      <c r="Q163" s="192">
        <v>0</v>
      </c>
      <c r="R163" s="192">
        <f t="shared" si="2"/>
        <v>0</v>
      </c>
      <c r="S163" s="192">
        <v>0</v>
      </c>
      <c r="T163" s="193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117</v>
      </c>
      <c r="AT163" s="194" t="s">
        <v>113</v>
      </c>
      <c r="AU163" s="194" t="s">
        <v>80</v>
      </c>
      <c r="AY163" s="17" t="s">
        <v>110</v>
      </c>
      <c r="BE163" s="195">
        <f t="shared" si="4"/>
        <v>0</v>
      </c>
      <c r="BF163" s="195">
        <f t="shared" si="5"/>
        <v>0</v>
      </c>
      <c r="BG163" s="195">
        <f t="shared" si="6"/>
        <v>0</v>
      </c>
      <c r="BH163" s="195">
        <f t="shared" si="7"/>
        <v>0</v>
      </c>
      <c r="BI163" s="195">
        <f t="shared" si="8"/>
        <v>0</v>
      </c>
      <c r="BJ163" s="17" t="s">
        <v>78</v>
      </c>
      <c r="BK163" s="195">
        <f t="shared" si="9"/>
        <v>0</v>
      </c>
      <c r="BL163" s="17" t="s">
        <v>117</v>
      </c>
      <c r="BM163" s="194" t="s">
        <v>207</v>
      </c>
    </row>
    <row r="164" spans="1:65" s="2" customFormat="1" ht="24.15" customHeight="1">
      <c r="A164" s="34"/>
      <c r="B164" s="35"/>
      <c r="C164" s="182" t="s">
        <v>208</v>
      </c>
      <c r="D164" s="182" t="s">
        <v>113</v>
      </c>
      <c r="E164" s="183" t="s">
        <v>209</v>
      </c>
      <c r="F164" s="184" t="s">
        <v>210</v>
      </c>
      <c r="G164" s="185" t="s">
        <v>116</v>
      </c>
      <c r="H164" s="186">
        <v>18.45</v>
      </c>
      <c r="I164" s="187"/>
      <c r="J164" s="188">
        <f t="shared" si="0"/>
        <v>0</v>
      </c>
      <c r="K164" s="189"/>
      <c r="L164" s="39"/>
      <c r="M164" s="190" t="s">
        <v>1</v>
      </c>
      <c r="N164" s="191" t="s">
        <v>38</v>
      </c>
      <c r="O164" s="71"/>
      <c r="P164" s="192">
        <f t="shared" si="1"/>
        <v>0</v>
      </c>
      <c r="Q164" s="192">
        <v>0.11162</v>
      </c>
      <c r="R164" s="192">
        <f t="shared" si="2"/>
        <v>2.0593889999999999</v>
      </c>
      <c r="S164" s="192">
        <v>0</v>
      </c>
      <c r="T164" s="193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117</v>
      </c>
      <c r="AT164" s="194" t="s">
        <v>113</v>
      </c>
      <c r="AU164" s="194" t="s">
        <v>80</v>
      </c>
      <c r="AY164" s="17" t="s">
        <v>110</v>
      </c>
      <c r="BE164" s="195">
        <f t="shared" si="4"/>
        <v>0</v>
      </c>
      <c r="BF164" s="195">
        <f t="shared" si="5"/>
        <v>0</v>
      </c>
      <c r="BG164" s="195">
        <f t="shared" si="6"/>
        <v>0</v>
      </c>
      <c r="BH164" s="195">
        <f t="shared" si="7"/>
        <v>0</v>
      </c>
      <c r="BI164" s="195">
        <f t="shared" si="8"/>
        <v>0</v>
      </c>
      <c r="BJ164" s="17" t="s">
        <v>78</v>
      </c>
      <c r="BK164" s="195">
        <f t="shared" si="9"/>
        <v>0</v>
      </c>
      <c r="BL164" s="17" t="s">
        <v>117</v>
      </c>
      <c r="BM164" s="194" t="s">
        <v>211</v>
      </c>
    </row>
    <row r="165" spans="1:65" s="2" customFormat="1" ht="21.75" customHeight="1">
      <c r="A165" s="34"/>
      <c r="B165" s="35"/>
      <c r="C165" s="229" t="s">
        <v>212</v>
      </c>
      <c r="D165" s="229" t="s">
        <v>213</v>
      </c>
      <c r="E165" s="230" t="s">
        <v>214</v>
      </c>
      <c r="F165" s="231" t="s">
        <v>215</v>
      </c>
      <c r="G165" s="232" t="s">
        <v>116</v>
      </c>
      <c r="H165" s="233">
        <v>19.004000000000001</v>
      </c>
      <c r="I165" s="234"/>
      <c r="J165" s="235">
        <f t="shared" si="0"/>
        <v>0</v>
      </c>
      <c r="K165" s="236"/>
      <c r="L165" s="237"/>
      <c r="M165" s="238" t="s">
        <v>1</v>
      </c>
      <c r="N165" s="239" t="s">
        <v>38</v>
      </c>
      <c r="O165" s="71"/>
      <c r="P165" s="192">
        <f t="shared" si="1"/>
        <v>0</v>
      </c>
      <c r="Q165" s="192">
        <v>0.17599999999999999</v>
      </c>
      <c r="R165" s="192">
        <f t="shared" si="2"/>
        <v>3.3447040000000001</v>
      </c>
      <c r="S165" s="192">
        <v>0</v>
      </c>
      <c r="T165" s="193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165</v>
      </c>
      <c r="AT165" s="194" t="s">
        <v>213</v>
      </c>
      <c r="AU165" s="194" t="s">
        <v>80</v>
      </c>
      <c r="AY165" s="17" t="s">
        <v>110</v>
      </c>
      <c r="BE165" s="195">
        <f t="shared" si="4"/>
        <v>0</v>
      </c>
      <c r="BF165" s="195">
        <f t="shared" si="5"/>
        <v>0</v>
      </c>
      <c r="BG165" s="195">
        <f t="shared" si="6"/>
        <v>0</v>
      </c>
      <c r="BH165" s="195">
        <f t="shared" si="7"/>
        <v>0</v>
      </c>
      <c r="BI165" s="195">
        <f t="shared" si="8"/>
        <v>0</v>
      </c>
      <c r="BJ165" s="17" t="s">
        <v>78</v>
      </c>
      <c r="BK165" s="195">
        <f t="shared" si="9"/>
        <v>0</v>
      </c>
      <c r="BL165" s="17" t="s">
        <v>117</v>
      </c>
      <c r="BM165" s="194" t="s">
        <v>216</v>
      </c>
    </row>
    <row r="166" spans="1:65" s="13" customFormat="1">
      <c r="B166" s="196"/>
      <c r="C166" s="197"/>
      <c r="D166" s="198" t="s">
        <v>123</v>
      </c>
      <c r="E166" s="197"/>
      <c r="F166" s="200" t="s">
        <v>217</v>
      </c>
      <c r="G166" s="197"/>
      <c r="H166" s="201">
        <v>19.004000000000001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123</v>
      </c>
      <c r="AU166" s="207" t="s">
        <v>80</v>
      </c>
      <c r="AV166" s="13" t="s">
        <v>80</v>
      </c>
      <c r="AW166" s="13" t="s">
        <v>4</v>
      </c>
      <c r="AX166" s="13" t="s">
        <v>78</v>
      </c>
      <c r="AY166" s="207" t="s">
        <v>110</v>
      </c>
    </row>
    <row r="167" spans="1:65" s="12" customFormat="1" ht="22.95" customHeight="1">
      <c r="B167" s="166"/>
      <c r="C167" s="167"/>
      <c r="D167" s="168" t="s">
        <v>72</v>
      </c>
      <c r="E167" s="180" t="s">
        <v>165</v>
      </c>
      <c r="F167" s="180" t="s">
        <v>218</v>
      </c>
      <c r="G167" s="167"/>
      <c r="H167" s="167"/>
      <c r="I167" s="170"/>
      <c r="J167" s="181">
        <f>BK167</f>
        <v>0</v>
      </c>
      <c r="K167" s="167"/>
      <c r="L167" s="172"/>
      <c r="M167" s="173"/>
      <c r="N167" s="174"/>
      <c r="O167" s="174"/>
      <c r="P167" s="175">
        <f>SUM(P168:P173)</f>
        <v>0</v>
      </c>
      <c r="Q167" s="174"/>
      <c r="R167" s="175">
        <f>SUM(R168:R173)</f>
        <v>14.503240000000002</v>
      </c>
      <c r="S167" s="174"/>
      <c r="T167" s="176">
        <f>SUM(T168:T173)</f>
        <v>0</v>
      </c>
      <c r="AR167" s="177" t="s">
        <v>78</v>
      </c>
      <c r="AT167" s="178" t="s">
        <v>72</v>
      </c>
      <c r="AU167" s="178" t="s">
        <v>78</v>
      </c>
      <c r="AY167" s="177" t="s">
        <v>110</v>
      </c>
      <c r="BK167" s="179">
        <f>SUM(BK168:BK173)</f>
        <v>0</v>
      </c>
    </row>
    <row r="168" spans="1:65" s="2" customFormat="1" ht="24.15" customHeight="1">
      <c r="A168" s="34"/>
      <c r="B168" s="35"/>
      <c r="C168" s="182" t="s">
        <v>219</v>
      </c>
      <c r="D168" s="182" t="s">
        <v>113</v>
      </c>
      <c r="E168" s="183" t="s">
        <v>220</v>
      </c>
      <c r="F168" s="184" t="s">
        <v>221</v>
      </c>
      <c r="G168" s="185" t="s">
        <v>222</v>
      </c>
      <c r="H168" s="186">
        <v>4</v>
      </c>
      <c r="I168" s="187"/>
      <c r="J168" s="188">
        <f>ROUND(I168*H168,2)</f>
        <v>0</v>
      </c>
      <c r="K168" s="189"/>
      <c r="L168" s="39"/>
      <c r="M168" s="190" t="s">
        <v>1</v>
      </c>
      <c r="N168" s="191" t="s">
        <v>38</v>
      </c>
      <c r="O168" s="71"/>
      <c r="P168" s="192">
        <f>O168*H168</f>
        <v>0</v>
      </c>
      <c r="Q168" s="192">
        <v>0.42368</v>
      </c>
      <c r="R168" s="192">
        <f>Q168*H168</f>
        <v>1.69472</v>
      </c>
      <c r="S168" s="192">
        <v>0</v>
      </c>
      <c r="T168" s="19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117</v>
      </c>
      <c r="AT168" s="194" t="s">
        <v>113</v>
      </c>
      <c r="AU168" s="194" t="s">
        <v>80</v>
      </c>
      <c r="AY168" s="17" t="s">
        <v>110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7" t="s">
        <v>78</v>
      </c>
      <c r="BK168" s="195">
        <f>ROUND(I168*H168,2)</f>
        <v>0</v>
      </c>
      <c r="BL168" s="17" t="s">
        <v>117</v>
      </c>
      <c r="BM168" s="194" t="s">
        <v>223</v>
      </c>
    </row>
    <row r="169" spans="1:65" s="13" customFormat="1">
      <c r="B169" s="196"/>
      <c r="C169" s="197"/>
      <c r="D169" s="198" t="s">
        <v>123</v>
      </c>
      <c r="E169" s="199" t="s">
        <v>1</v>
      </c>
      <c r="F169" s="200" t="s">
        <v>224</v>
      </c>
      <c r="G169" s="197"/>
      <c r="H169" s="201">
        <v>4</v>
      </c>
      <c r="I169" s="202"/>
      <c r="J169" s="197"/>
      <c r="K169" s="197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123</v>
      </c>
      <c r="AU169" s="207" t="s">
        <v>80</v>
      </c>
      <c r="AV169" s="13" t="s">
        <v>80</v>
      </c>
      <c r="AW169" s="13" t="s">
        <v>30</v>
      </c>
      <c r="AX169" s="13" t="s">
        <v>78</v>
      </c>
      <c r="AY169" s="207" t="s">
        <v>110</v>
      </c>
    </row>
    <row r="170" spans="1:65" s="2" customFormat="1" ht="24.15" customHeight="1">
      <c r="A170" s="34"/>
      <c r="B170" s="35"/>
      <c r="C170" s="182" t="s">
        <v>225</v>
      </c>
      <c r="D170" s="182" t="s">
        <v>113</v>
      </c>
      <c r="E170" s="183" t="s">
        <v>226</v>
      </c>
      <c r="F170" s="184" t="s">
        <v>227</v>
      </c>
      <c r="G170" s="185" t="s">
        <v>222</v>
      </c>
      <c r="H170" s="186">
        <v>9</v>
      </c>
      <c r="I170" s="187"/>
      <c r="J170" s="188">
        <f>ROUND(I170*H170,2)</f>
        <v>0</v>
      </c>
      <c r="K170" s="189"/>
      <c r="L170" s="39"/>
      <c r="M170" s="190" t="s">
        <v>1</v>
      </c>
      <c r="N170" s="191" t="s">
        <v>38</v>
      </c>
      <c r="O170" s="71"/>
      <c r="P170" s="192">
        <f>O170*H170</f>
        <v>0</v>
      </c>
      <c r="Q170" s="192">
        <v>0.42080000000000001</v>
      </c>
      <c r="R170" s="192">
        <f>Q170*H170</f>
        <v>3.7871999999999999</v>
      </c>
      <c r="S170" s="192">
        <v>0</v>
      </c>
      <c r="T170" s="19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117</v>
      </c>
      <c r="AT170" s="194" t="s">
        <v>113</v>
      </c>
      <c r="AU170" s="194" t="s">
        <v>80</v>
      </c>
      <c r="AY170" s="17" t="s">
        <v>110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78</v>
      </c>
      <c r="BK170" s="195">
        <f>ROUND(I170*H170,2)</f>
        <v>0</v>
      </c>
      <c r="BL170" s="17" t="s">
        <v>117</v>
      </c>
      <c r="BM170" s="194" t="s">
        <v>228</v>
      </c>
    </row>
    <row r="171" spans="1:65" s="13" customFormat="1">
      <c r="B171" s="196"/>
      <c r="C171" s="197"/>
      <c r="D171" s="198" t="s">
        <v>123</v>
      </c>
      <c r="E171" s="199" t="s">
        <v>1</v>
      </c>
      <c r="F171" s="200" t="s">
        <v>229</v>
      </c>
      <c r="G171" s="197"/>
      <c r="H171" s="201">
        <v>9</v>
      </c>
      <c r="I171" s="202"/>
      <c r="J171" s="197"/>
      <c r="K171" s="197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123</v>
      </c>
      <c r="AU171" s="207" t="s">
        <v>80</v>
      </c>
      <c r="AV171" s="13" t="s">
        <v>80</v>
      </c>
      <c r="AW171" s="13" t="s">
        <v>30</v>
      </c>
      <c r="AX171" s="13" t="s">
        <v>78</v>
      </c>
      <c r="AY171" s="207" t="s">
        <v>110</v>
      </c>
    </row>
    <row r="172" spans="1:65" s="2" customFormat="1" ht="33" customHeight="1">
      <c r="A172" s="34"/>
      <c r="B172" s="35"/>
      <c r="C172" s="182" t="s">
        <v>230</v>
      </c>
      <c r="D172" s="182" t="s">
        <v>113</v>
      </c>
      <c r="E172" s="183" t="s">
        <v>231</v>
      </c>
      <c r="F172" s="184" t="s">
        <v>232</v>
      </c>
      <c r="G172" s="185" t="s">
        <v>222</v>
      </c>
      <c r="H172" s="186">
        <v>29</v>
      </c>
      <c r="I172" s="187"/>
      <c r="J172" s="188">
        <f>ROUND(I172*H172,2)</f>
        <v>0</v>
      </c>
      <c r="K172" s="189"/>
      <c r="L172" s="39"/>
      <c r="M172" s="190" t="s">
        <v>1</v>
      </c>
      <c r="N172" s="191" t="s">
        <v>38</v>
      </c>
      <c r="O172" s="71"/>
      <c r="P172" s="192">
        <f>O172*H172</f>
        <v>0</v>
      </c>
      <c r="Q172" s="192">
        <v>0.31108000000000002</v>
      </c>
      <c r="R172" s="192">
        <f>Q172*H172</f>
        <v>9.0213200000000011</v>
      </c>
      <c r="S172" s="192">
        <v>0</v>
      </c>
      <c r="T172" s="19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117</v>
      </c>
      <c r="AT172" s="194" t="s">
        <v>113</v>
      </c>
      <c r="AU172" s="194" t="s">
        <v>80</v>
      </c>
      <c r="AY172" s="17" t="s">
        <v>110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7" t="s">
        <v>78</v>
      </c>
      <c r="BK172" s="195">
        <f>ROUND(I172*H172,2)</f>
        <v>0</v>
      </c>
      <c r="BL172" s="17" t="s">
        <v>117</v>
      </c>
      <c r="BM172" s="194" t="s">
        <v>233</v>
      </c>
    </row>
    <row r="173" spans="1:65" s="13" customFormat="1">
      <c r="B173" s="196"/>
      <c r="C173" s="197"/>
      <c r="D173" s="198" t="s">
        <v>123</v>
      </c>
      <c r="E173" s="199" t="s">
        <v>1</v>
      </c>
      <c r="F173" s="200" t="s">
        <v>234</v>
      </c>
      <c r="G173" s="197"/>
      <c r="H173" s="201">
        <v>29</v>
      </c>
      <c r="I173" s="202"/>
      <c r="J173" s="197"/>
      <c r="K173" s="197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123</v>
      </c>
      <c r="AU173" s="207" t="s">
        <v>80</v>
      </c>
      <c r="AV173" s="13" t="s">
        <v>80</v>
      </c>
      <c r="AW173" s="13" t="s">
        <v>30</v>
      </c>
      <c r="AX173" s="13" t="s">
        <v>78</v>
      </c>
      <c r="AY173" s="207" t="s">
        <v>110</v>
      </c>
    </row>
    <row r="174" spans="1:65" s="12" customFormat="1" ht="22.95" customHeight="1">
      <c r="B174" s="166"/>
      <c r="C174" s="167"/>
      <c r="D174" s="168" t="s">
        <v>72</v>
      </c>
      <c r="E174" s="180" t="s">
        <v>169</v>
      </c>
      <c r="F174" s="180" t="s">
        <v>235</v>
      </c>
      <c r="G174" s="167"/>
      <c r="H174" s="167"/>
      <c r="I174" s="170"/>
      <c r="J174" s="181">
        <f>BK174</f>
        <v>0</v>
      </c>
      <c r="K174" s="167"/>
      <c r="L174" s="172"/>
      <c r="M174" s="173"/>
      <c r="N174" s="174"/>
      <c r="O174" s="174"/>
      <c r="P174" s="175">
        <f>SUM(P175:P199)</f>
        <v>0</v>
      </c>
      <c r="Q174" s="174"/>
      <c r="R174" s="175">
        <f>SUM(R175:R199)</f>
        <v>165.76663160000001</v>
      </c>
      <c r="S174" s="174"/>
      <c r="T174" s="176">
        <f>SUM(T175:T199)</f>
        <v>0</v>
      </c>
      <c r="AR174" s="177" t="s">
        <v>78</v>
      </c>
      <c r="AT174" s="178" t="s">
        <v>72</v>
      </c>
      <c r="AU174" s="178" t="s">
        <v>78</v>
      </c>
      <c r="AY174" s="177" t="s">
        <v>110</v>
      </c>
      <c r="BK174" s="179">
        <f>SUM(BK175:BK199)</f>
        <v>0</v>
      </c>
    </row>
    <row r="175" spans="1:65" s="2" customFormat="1" ht="33" customHeight="1">
      <c r="A175" s="34"/>
      <c r="B175" s="35"/>
      <c r="C175" s="182" t="s">
        <v>236</v>
      </c>
      <c r="D175" s="182" t="s">
        <v>113</v>
      </c>
      <c r="E175" s="183" t="s">
        <v>237</v>
      </c>
      <c r="F175" s="184" t="s">
        <v>238</v>
      </c>
      <c r="G175" s="185" t="s">
        <v>150</v>
      </c>
      <c r="H175" s="186">
        <v>279.10000000000002</v>
      </c>
      <c r="I175" s="187"/>
      <c r="J175" s="188">
        <f>ROUND(I175*H175,2)</f>
        <v>0</v>
      </c>
      <c r="K175" s="189"/>
      <c r="L175" s="39"/>
      <c r="M175" s="190" t="s">
        <v>1</v>
      </c>
      <c r="N175" s="191" t="s">
        <v>38</v>
      </c>
      <c r="O175" s="71"/>
      <c r="P175" s="192">
        <f>O175*H175</f>
        <v>0</v>
      </c>
      <c r="Q175" s="192">
        <v>0.15540000000000001</v>
      </c>
      <c r="R175" s="192">
        <f>Q175*H175</f>
        <v>43.372140000000009</v>
      </c>
      <c r="S175" s="192">
        <v>0</v>
      </c>
      <c r="T175" s="19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4" t="s">
        <v>117</v>
      </c>
      <c r="AT175" s="194" t="s">
        <v>113</v>
      </c>
      <c r="AU175" s="194" t="s">
        <v>80</v>
      </c>
      <c r="AY175" s="17" t="s">
        <v>110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7" t="s">
        <v>78</v>
      </c>
      <c r="BK175" s="195">
        <f>ROUND(I175*H175,2)</f>
        <v>0</v>
      </c>
      <c r="BL175" s="17" t="s">
        <v>117</v>
      </c>
      <c r="BM175" s="194" t="s">
        <v>239</v>
      </c>
    </row>
    <row r="176" spans="1:65" s="13" customFormat="1">
      <c r="B176" s="196"/>
      <c r="C176" s="197"/>
      <c r="D176" s="198" t="s">
        <v>123</v>
      </c>
      <c r="E176" s="199" t="s">
        <v>1</v>
      </c>
      <c r="F176" s="200" t="s">
        <v>240</v>
      </c>
      <c r="G176" s="197"/>
      <c r="H176" s="201">
        <v>80.400000000000006</v>
      </c>
      <c r="I176" s="202"/>
      <c r="J176" s="197"/>
      <c r="K176" s="197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123</v>
      </c>
      <c r="AU176" s="207" t="s">
        <v>80</v>
      </c>
      <c r="AV176" s="13" t="s">
        <v>80</v>
      </c>
      <c r="AW176" s="13" t="s">
        <v>30</v>
      </c>
      <c r="AX176" s="13" t="s">
        <v>73</v>
      </c>
      <c r="AY176" s="207" t="s">
        <v>110</v>
      </c>
    </row>
    <row r="177" spans="1:65" s="13" customFormat="1">
      <c r="B177" s="196"/>
      <c r="C177" s="197"/>
      <c r="D177" s="198" t="s">
        <v>123</v>
      </c>
      <c r="E177" s="199" t="s">
        <v>1</v>
      </c>
      <c r="F177" s="200" t="s">
        <v>241</v>
      </c>
      <c r="G177" s="197"/>
      <c r="H177" s="201">
        <v>198.7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123</v>
      </c>
      <c r="AU177" s="207" t="s">
        <v>80</v>
      </c>
      <c r="AV177" s="13" t="s">
        <v>80</v>
      </c>
      <c r="AW177" s="13" t="s">
        <v>30</v>
      </c>
      <c r="AX177" s="13" t="s">
        <v>73</v>
      </c>
      <c r="AY177" s="207" t="s">
        <v>110</v>
      </c>
    </row>
    <row r="178" spans="1:65" s="14" customFormat="1">
      <c r="B178" s="208"/>
      <c r="C178" s="209"/>
      <c r="D178" s="198" t="s">
        <v>123</v>
      </c>
      <c r="E178" s="210" t="s">
        <v>1</v>
      </c>
      <c r="F178" s="211" t="s">
        <v>131</v>
      </c>
      <c r="G178" s="209"/>
      <c r="H178" s="212">
        <v>279.10000000000002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123</v>
      </c>
      <c r="AU178" s="218" t="s">
        <v>80</v>
      </c>
      <c r="AV178" s="14" t="s">
        <v>117</v>
      </c>
      <c r="AW178" s="14" t="s">
        <v>30</v>
      </c>
      <c r="AX178" s="14" t="s">
        <v>78</v>
      </c>
      <c r="AY178" s="218" t="s">
        <v>110</v>
      </c>
    </row>
    <row r="179" spans="1:65" s="2" customFormat="1" ht="16.5" customHeight="1">
      <c r="A179" s="34"/>
      <c r="B179" s="35"/>
      <c r="C179" s="229" t="s">
        <v>7</v>
      </c>
      <c r="D179" s="229" t="s">
        <v>213</v>
      </c>
      <c r="E179" s="230" t="s">
        <v>242</v>
      </c>
      <c r="F179" s="231" t="s">
        <v>243</v>
      </c>
      <c r="G179" s="232" t="s">
        <v>150</v>
      </c>
      <c r="H179" s="233">
        <v>274.37900000000002</v>
      </c>
      <c r="I179" s="234"/>
      <c r="J179" s="235">
        <f>ROUND(I179*H179,2)</f>
        <v>0</v>
      </c>
      <c r="K179" s="236"/>
      <c r="L179" s="237"/>
      <c r="M179" s="238" t="s">
        <v>1</v>
      </c>
      <c r="N179" s="239" t="s">
        <v>38</v>
      </c>
      <c r="O179" s="71"/>
      <c r="P179" s="192">
        <f>O179*H179</f>
        <v>0</v>
      </c>
      <c r="Q179" s="192">
        <v>8.1000000000000003E-2</v>
      </c>
      <c r="R179" s="192">
        <f>Q179*H179</f>
        <v>22.224699000000001</v>
      </c>
      <c r="S179" s="192">
        <v>0</v>
      </c>
      <c r="T179" s="19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165</v>
      </c>
      <c r="AT179" s="194" t="s">
        <v>213</v>
      </c>
      <c r="AU179" s="194" t="s">
        <v>80</v>
      </c>
      <c r="AY179" s="17" t="s">
        <v>110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78</v>
      </c>
      <c r="BK179" s="195">
        <f>ROUND(I179*H179,2)</f>
        <v>0</v>
      </c>
      <c r="BL179" s="17" t="s">
        <v>117</v>
      </c>
      <c r="BM179" s="194" t="s">
        <v>244</v>
      </c>
    </row>
    <row r="180" spans="1:65" s="13" customFormat="1">
      <c r="B180" s="196"/>
      <c r="C180" s="197"/>
      <c r="D180" s="198" t="s">
        <v>123</v>
      </c>
      <c r="E180" s="199" t="s">
        <v>1</v>
      </c>
      <c r="F180" s="200" t="s">
        <v>245</v>
      </c>
      <c r="G180" s="197"/>
      <c r="H180" s="201">
        <v>279.10000000000002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123</v>
      </c>
      <c r="AU180" s="207" t="s">
        <v>80</v>
      </c>
      <c r="AV180" s="13" t="s">
        <v>80</v>
      </c>
      <c r="AW180" s="13" t="s">
        <v>30</v>
      </c>
      <c r="AX180" s="13" t="s">
        <v>73</v>
      </c>
      <c r="AY180" s="207" t="s">
        <v>110</v>
      </c>
    </row>
    <row r="181" spans="1:65" s="13" customFormat="1">
      <c r="B181" s="196"/>
      <c r="C181" s="197"/>
      <c r="D181" s="198" t="s">
        <v>123</v>
      </c>
      <c r="E181" s="199" t="s">
        <v>1</v>
      </c>
      <c r="F181" s="200" t="s">
        <v>246</v>
      </c>
      <c r="G181" s="197"/>
      <c r="H181" s="201">
        <v>-14</v>
      </c>
      <c r="I181" s="202"/>
      <c r="J181" s="197"/>
      <c r="K181" s="197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123</v>
      </c>
      <c r="AU181" s="207" t="s">
        <v>80</v>
      </c>
      <c r="AV181" s="13" t="s">
        <v>80</v>
      </c>
      <c r="AW181" s="13" t="s">
        <v>30</v>
      </c>
      <c r="AX181" s="13" t="s">
        <v>73</v>
      </c>
      <c r="AY181" s="207" t="s">
        <v>110</v>
      </c>
    </row>
    <row r="182" spans="1:65" s="14" customFormat="1">
      <c r="B182" s="208"/>
      <c r="C182" s="209"/>
      <c r="D182" s="198" t="s">
        <v>123</v>
      </c>
      <c r="E182" s="210" t="s">
        <v>1</v>
      </c>
      <c r="F182" s="211" t="s">
        <v>131</v>
      </c>
      <c r="G182" s="209"/>
      <c r="H182" s="212">
        <v>265.10000000000002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123</v>
      </c>
      <c r="AU182" s="218" t="s">
        <v>80</v>
      </c>
      <c r="AV182" s="14" t="s">
        <v>117</v>
      </c>
      <c r="AW182" s="14" t="s">
        <v>30</v>
      </c>
      <c r="AX182" s="14" t="s">
        <v>78</v>
      </c>
      <c r="AY182" s="218" t="s">
        <v>110</v>
      </c>
    </row>
    <row r="183" spans="1:65" s="13" customFormat="1">
      <c r="B183" s="196"/>
      <c r="C183" s="197"/>
      <c r="D183" s="198" t="s">
        <v>123</v>
      </c>
      <c r="E183" s="197"/>
      <c r="F183" s="200" t="s">
        <v>247</v>
      </c>
      <c r="G183" s="197"/>
      <c r="H183" s="201">
        <v>274.37900000000002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123</v>
      </c>
      <c r="AU183" s="207" t="s">
        <v>80</v>
      </c>
      <c r="AV183" s="13" t="s">
        <v>80</v>
      </c>
      <c r="AW183" s="13" t="s">
        <v>4</v>
      </c>
      <c r="AX183" s="13" t="s">
        <v>78</v>
      </c>
      <c r="AY183" s="207" t="s">
        <v>110</v>
      </c>
    </row>
    <row r="184" spans="1:65" s="2" customFormat="1" ht="24.15" customHeight="1">
      <c r="A184" s="34"/>
      <c r="B184" s="35"/>
      <c r="C184" s="229" t="s">
        <v>248</v>
      </c>
      <c r="D184" s="229" t="s">
        <v>213</v>
      </c>
      <c r="E184" s="230" t="s">
        <v>249</v>
      </c>
      <c r="F184" s="231" t="s">
        <v>250</v>
      </c>
      <c r="G184" s="232" t="s">
        <v>150</v>
      </c>
      <c r="H184" s="233">
        <v>10.35</v>
      </c>
      <c r="I184" s="234"/>
      <c r="J184" s="235">
        <f>ROUND(I184*H184,2)</f>
        <v>0</v>
      </c>
      <c r="K184" s="236"/>
      <c r="L184" s="237"/>
      <c r="M184" s="238" t="s">
        <v>1</v>
      </c>
      <c r="N184" s="239" t="s">
        <v>38</v>
      </c>
      <c r="O184" s="71"/>
      <c r="P184" s="192">
        <f>O184*H184</f>
        <v>0</v>
      </c>
      <c r="Q184" s="192">
        <v>4.8300000000000003E-2</v>
      </c>
      <c r="R184" s="192">
        <f>Q184*H184</f>
        <v>0.49990499999999999</v>
      </c>
      <c r="S184" s="192">
        <v>0</v>
      </c>
      <c r="T184" s="19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165</v>
      </c>
      <c r="AT184" s="194" t="s">
        <v>213</v>
      </c>
      <c r="AU184" s="194" t="s">
        <v>80</v>
      </c>
      <c r="AY184" s="17" t="s">
        <v>110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78</v>
      </c>
      <c r="BK184" s="195">
        <f>ROUND(I184*H184,2)</f>
        <v>0</v>
      </c>
      <c r="BL184" s="17" t="s">
        <v>117</v>
      </c>
      <c r="BM184" s="194" t="s">
        <v>251</v>
      </c>
    </row>
    <row r="185" spans="1:65" s="13" customFormat="1">
      <c r="B185" s="196"/>
      <c r="C185" s="197"/>
      <c r="D185" s="198" t="s">
        <v>123</v>
      </c>
      <c r="E185" s="199" t="s">
        <v>1</v>
      </c>
      <c r="F185" s="200" t="s">
        <v>252</v>
      </c>
      <c r="G185" s="197"/>
      <c r="H185" s="201">
        <v>10</v>
      </c>
      <c r="I185" s="202"/>
      <c r="J185" s="197"/>
      <c r="K185" s="197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123</v>
      </c>
      <c r="AU185" s="207" t="s">
        <v>80</v>
      </c>
      <c r="AV185" s="13" t="s">
        <v>80</v>
      </c>
      <c r="AW185" s="13" t="s">
        <v>30</v>
      </c>
      <c r="AX185" s="13" t="s">
        <v>78</v>
      </c>
      <c r="AY185" s="207" t="s">
        <v>110</v>
      </c>
    </row>
    <row r="186" spans="1:65" s="13" customFormat="1">
      <c r="B186" s="196"/>
      <c r="C186" s="197"/>
      <c r="D186" s="198" t="s">
        <v>123</v>
      </c>
      <c r="E186" s="197"/>
      <c r="F186" s="200" t="s">
        <v>253</v>
      </c>
      <c r="G186" s="197"/>
      <c r="H186" s="201">
        <v>10.35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123</v>
      </c>
      <c r="AU186" s="207" t="s">
        <v>80</v>
      </c>
      <c r="AV186" s="13" t="s">
        <v>80</v>
      </c>
      <c r="AW186" s="13" t="s">
        <v>4</v>
      </c>
      <c r="AX186" s="13" t="s">
        <v>78</v>
      </c>
      <c r="AY186" s="207" t="s">
        <v>110</v>
      </c>
    </row>
    <row r="187" spans="1:65" s="2" customFormat="1" ht="24.15" customHeight="1">
      <c r="A187" s="34"/>
      <c r="B187" s="35"/>
      <c r="C187" s="229" t="s">
        <v>254</v>
      </c>
      <c r="D187" s="229" t="s">
        <v>213</v>
      </c>
      <c r="E187" s="230" t="s">
        <v>255</v>
      </c>
      <c r="F187" s="231" t="s">
        <v>256</v>
      </c>
      <c r="G187" s="232" t="s">
        <v>150</v>
      </c>
      <c r="H187" s="233">
        <v>4.12</v>
      </c>
      <c r="I187" s="234"/>
      <c r="J187" s="235">
        <f>ROUND(I187*H187,2)</f>
        <v>0</v>
      </c>
      <c r="K187" s="236"/>
      <c r="L187" s="237"/>
      <c r="M187" s="238" t="s">
        <v>1</v>
      </c>
      <c r="N187" s="239" t="s">
        <v>38</v>
      </c>
      <c r="O187" s="71"/>
      <c r="P187" s="192">
        <f>O187*H187</f>
        <v>0</v>
      </c>
      <c r="Q187" s="192">
        <v>6.5670000000000006E-2</v>
      </c>
      <c r="R187" s="192">
        <f>Q187*H187</f>
        <v>0.27056040000000003</v>
      </c>
      <c r="S187" s="192">
        <v>0</v>
      </c>
      <c r="T187" s="19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4" t="s">
        <v>165</v>
      </c>
      <c r="AT187" s="194" t="s">
        <v>213</v>
      </c>
      <c r="AU187" s="194" t="s">
        <v>80</v>
      </c>
      <c r="AY187" s="17" t="s">
        <v>110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78</v>
      </c>
      <c r="BK187" s="195">
        <f>ROUND(I187*H187,2)</f>
        <v>0</v>
      </c>
      <c r="BL187" s="17" t="s">
        <v>117</v>
      </c>
      <c r="BM187" s="194" t="s">
        <v>257</v>
      </c>
    </row>
    <row r="188" spans="1:65" s="13" customFormat="1">
      <c r="B188" s="196"/>
      <c r="C188" s="197"/>
      <c r="D188" s="198" t="s">
        <v>123</v>
      </c>
      <c r="E188" s="199" t="s">
        <v>1</v>
      </c>
      <c r="F188" s="200" t="s">
        <v>258</v>
      </c>
      <c r="G188" s="197"/>
      <c r="H188" s="201">
        <v>4</v>
      </c>
      <c r="I188" s="202"/>
      <c r="J188" s="197"/>
      <c r="K188" s="197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123</v>
      </c>
      <c r="AU188" s="207" t="s">
        <v>80</v>
      </c>
      <c r="AV188" s="13" t="s">
        <v>80</v>
      </c>
      <c r="AW188" s="13" t="s">
        <v>30</v>
      </c>
      <c r="AX188" s="13" t="s">
        <v>78</v>
      </c>
      <c r="AY188" s="207" t="s">
        <v>110</v>
      </c>
    </row>
    <row r="189" spans="1:65" s="13" customFormat="1">
      <c r="B189" s="196"/>
      <c r="C189" s="197"/>
      <c r="D189" s="198" t="s">
        <v>123</v>
      </c>
      <c r="E189" s="197"/>
      <c r="F189" s="200" t="s">
        <v>259</v>
      </c>
      <c r="G189" s="197"/>
      <c r="H189" s="201">
        <v>4.12</v>
      </c>
      <c r="I189" s="202"/>
      <c r="J189" s="197"/>
      <c r="K189" s="197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123</v>
      </c>
      <c r="AU189" s="207" t="s">
        <v>80</v>
      </c>
      <c r="AV189" s="13" t="s">
        <v>80</v>
      </c>
      <c r="AW189" s="13" t="s">
        <v>4</v>
      </c>
      <c r="AX189" s="13" t="s">
        <v>78</v>
      </c>
      <c r="AY189" s="207" t="s">
        <v>110</v>
      </c>
    </row>
    <row r="190" spans="1:65" s="2" customFormat="1" ht="24.15" customHeight="1">
      <c r="A190" s="34"/>
      <c r="B190" s="35"/>
      <c r="C190" s="182" t="s">
        <v>260</v>
      </c>
      <c r="D190" s="182" t="s">
        <v>113</v>
      </c>
      <c r="E190" s="183" t="s">
        <v>261</v>
      </c>
      <c r="F190" s="184" t="s">
        <v>262</v>
      </c>
      <c r="G190" s="185" t="s">
        <v>158</v>
      </c>
      <c r="H190" s="186">
        <v>13.955</v>
      </c>
      <c r="I190" s="187"/>
      <c r="J190" s="188">
        <f>ROUND(I190*H190,2)</f>
        <v>0</v>
      </c>
      <c r="K190" s="189"/>
      <c r="L190" s="39"/>
      <c r="M190" s="190" t="s">
        <v>1</v>
      </c>
      <c r="N190" s="191" t="s">
        <v>38</v>
      </c>
      <c r="O190" s="71"/>
      <c r="P190" s="192">
        <f>O190*H190</f>
        <v>0</v>
      </c>
      <c r="Q190" s="192">
        <v>2.2563399999999998</v>
      </c>
      <c r="R190" s="192">
        <f>Q190*H190</f>
        <v>31.487224699999999</v>
      </c>
      <c r="S190" s="192">
        <v>0</v>
      </c>
      <c r="T190" s="19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4" t="s">
        <v>117</v>
      </c>
      <c r="AT190" s="194" t="s">
        <v>113</v>
      </c>
      <c r="AU190" s="194" t="s">
        <v>80</v>
      </c>
      <c r="AY190" s="17" t="s">
        <v>110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7" t="s">
        <v>78</v>
      </c>
      <c r="BK190" s="195">
        <f>ROUND(I190*H190,2)</f>
        <v>0</v>
      </c>
      <c r="BL190" s="17" t="s">
        <v>117</v>
      </c>
      <c r="BM190" s="194" t="s">
        <v>263</v>
      </c>
    </row>
    <row r="191" spans="1:65" s="13" customFormat="1">
      <c r="B191" s="196"/>
      <c r="C191" s="197"/>
      <c r="D191" s="198" t="s">
        <v>123</v>
      </c>
      <c r="E191" s="199" t="s">
        <v>1</v>
      </c>
      <c r="F191" s="200" t="s">
        <v>264</v>
      </c>
      <c r="G191" s="197"/>
      <c r="H191" s="201">
        <v>13.955</v>
      </c>
      <c r="I191" s="202"/>
      <c r="J191" s="197"/>
      <c r="K191" s="197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123</v>
      </c>
      <c r="AU191" s="207" t="s">
        <v>80</v>
      </c>
      <c r="AV191" s="13" t="s">
        <v>80</v>
      </c>
      <c r="AW191" s="13" t="s">
        <v>30</v>
      </c>
      <c r="AX191" s="13" t="s">
        <v>78</v>
      </c>
      <c r="AY191" s="207" t="s">
        <v>110</v>
      </c>
    </row>
    <row r="192" spans="1:65" s="2" customFormat="1" ht="24.15" customHeight="1">
      <c r="A192" s="34"/>
      <c r="B192" s="35"/>
      <c r="C192" s="182" t="s">
        <v>265</v>
      </c>
      <c r="D192" s="182" t="s">
        <v>113</v>
      </c>
      <c r="E192" s="183" t="s">
        <v>266</v>
      </c>
      <c r="F192" s="184" t="s">
        <v>267</v>
      </c>
      <c r="G192" s="185" t="s">
        <v>150</v>
      </c>
      <c r="H192" s="186">
        <v>138.54</v>
      </c>
      <c r="I192" s="187"/>
      <c r="J192" s="188">
        <f>ROUND(I192*H192,2)</f>
        <v>0</v>
      </c>
      <c r="K192" s="189"/>
      <c r="L192" s="39"/>
      <c r="M192" s="190" t="s">
        <v>1</v>
      </c>
      <c r="N192" s="191" t="s">
        <v>38</v>
      </c>
      <c r="O192" s="71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117</v>
      </c>
      <c r="AT192" s="194" t="s">
        <v>113</v>
      </c>
      <c r="AU192" s="194" t="s">
        <v>80</v>
      </c>
      <c r="AY192" s="17" t="s">
        <v>110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78</v>
      </c>
      <c r="BK192" s="195">
        <f>ROUND(I192*H192,2)</f>
        <v>0</v>
      </c>
      <c r="BL192" s="17" t="s">
        <v>117</v>
      </c>
      <c r="BM192" s="194" t="s">
        <v>268</v>
      </c>
    </row>
    <row r="193" spans="1:65" s="13" customFormat="1" ht="20.399999999999999">
      <c r="B193" s="196"/>
      <c r="C193" s="197"/>
      <c r="D193" s="198" t="s">
        <v>123</v>
      </c>
      <c r="E193" s="199" t="s">
        <v>1</v>
      </c>
      <c r="F193" s="200" t="s">
        <v>269</v>
      </c>
      <c r="G193" s="197"/>
      <c r="H193" s="201">
        <v>50.1</v>
      </c>
      <c r="I193" s="202"/>
      <c r="J193" s="197"/>
      <c r="K193" s="197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123</v>
      </c>
      <c r="AU193" s="207" t="s">
        <v>80</v>
      </c>
      <c r="AV193" s="13" t="s">
        <v>80</v>
      </c>
      <c r="AW193" s="13" t="s">
        <v>30</v>
      </c>
      <c r="AX193" s="13" t="s">
        <v>73</v>
      </c>
      <c r="AY193" s="207" t="s">
        <v>110</v>
      </c>
    </row>
    <row r="194" spans="1:65" s="13" customFormat="1">
      <c r="B194" s="196"/>
      <c r="C194" s="197"/>
      <c r="D194" s="198" t="s">
        <v>123</v>
      </c>
      <c r="E194" s="199" t="s">
        <v>1</v>
      </c>
      <c r="F194" s="200" t="s">
        <v>270</v>
      </c>
      <c r="G194" s="197"/>
      <c r="H194" s="201">
        <v>88.44</v>
      </c>
      <c r="I194" s="202"/>
      <c r="J194" s="197"/>
      <c r="K194" s="197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123</v>
      </c>
      <c r="AU194" s="207" t="s">
        <v>80</v>
      </c>
      <c r="AV194" s="13" t="s">
        <v>80</v>
      </c>
      <c r="AW194" s="13" t="s">
        <v>30</v>
      </c>
      <c r="AX194" s="13" t="s">
        <v>73</v>
      </c>
      <c r="AY194" s="207" t="s">
        <v>110</v>
      </c>
    </row>
    <row r="195" spans="1:65" s="14" customFormat="1">
      <c r="B195" s="208"/>
      <c r="C195" s="209"/>
      <c r="D195" s="198" t="s">
        <v>123</v>
      </c>
      <c r="E195" s="210" t="s">
        <v>1</v>
      </c>
      <c r="F195" s="211" t="s">
        <v>131</v>
      </c>
      <c r="G195" s="209"/>
      <c r="H195" s="212">
        <v>138.54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123</v>
      </c>
      <c r="AU195" s="218" t="s">
        <v>80</v>
      </c>
      <c r="AV195" s="14" t="s">
        <v>117</v>
      </c>
      <c r="AW195" s="14" t="s">
        <v>30</v>
      </c>
      <c r="AX195" s="14" t="s">
        <v>78</v>
      </c>
      <c r="AY195" s="218" t="s">
        <v>110</v>
      </c>
    </row>
    <row r="196" spans="1:65" s="2" customFormat="1" ht="24.15" customHeight="1">
      <c r="A196" s="34"/>
      <c r="B196" s="35"/>
      <c r="C196" s="182" t="s">
        <v>271</v>
      </c>
      <c r="D196" s="182" t="s">
        <v>113</v>
      </c>
      <c r="E196" s="183" t="s">
        <v>272</v>
      </c>
      <c r="F196" s="184" t="s">
        <v>273</v>
      </c>
      <c r="G196" s="185" t="s">
        <v>150</v>
      </c>
      <c r="H196" s="186">
        <v>138.44999999999999</v>
      </c>
      <c r="I196" s="187"/>
      <c r="J196" s="188">
        <f>ROUND(I196*H196,2)</f>
        <v>0</v>
      </c>
      <c r="K196" s="189"/>
      <c r="L196" s="39"/>
      <c r="M196" s="190" t="s">
        <v>1</v>
      </c>
      <c r="N196" s="191" t="s">
        <v>38</v>
      </c>
      <c r="O196" s="71"/>
      <c r="P196" s="192">
        <f>O196*H196</f>
        <v>0</v>
      </c>
      <c r="Q196" s="192">
        <v>5.0000000000000002E-5</v>
      </c>
      <c r="R196" s="192">
        <f>Q196*H196</f>
        <v>6.9224999999999998E-3</v>
      </c>
      <c r="S196" s="192">
        <v>0</v>
      </c>
      <c r="T196" s="19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4" t="s">
        <v>117</v>
      </c>
      <c r="AT196" s="194" t="s">
        <v>113</v>
      </c>
      <c r="AU196" s="194" t="s">
        <v>80</v>
      </c>
      <c r="AY196" s="17" t="s">
        <v>110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7" t="s">
        <v>78</v>
      </c>
      <c r="BK196" s="195">
        <f>ROUND(I196*H196,2)</f>
        <v>0</v>
      </c>
      <c r="BL196" s="17" t="s">
        <v>117</v>
      </c>
      <c r="BM196" s="194" t="s">
        <v>274</v>
      </c>
    </row>
    <row r="197" spans="1:65" s="2" customFormat="1" ht="16.5" customHeight="1">
      <c r="A197" s="34"/>
      <c r="B197" s="35"/>
      <c r="C197" s="182" t="s">
        <v>275</v>
      </c>
      <c r="D197" s="182" t="s">
        <v>113</v>
      </c>
      <c r="E197" s="183" t="s">
        <v>276</v>
      </c>
      <c r="F197" s="184" t="s">
        <v>277</v>
      </c>
      <c r="G197" s="185" t="s">
        <v>150</v>
      </c>
      <c r="H197" s="186">
        <v>138.44999999999999</v>
      </c>
      <c r="I197" s="187"/>
      <c r="J197" s="188">
        <f>ROUND(I197*H197,2)</f>
        <v>0</v>
      </c>
      <c r="K197" s="189"/>
      <c r="L197" s="39"/>
      <c r="M197" s="190" t="s">
        <v>1</v>
      </c>
      <c r="N197" s="191" t="s">
        <v>38</v>
      </c>
      <c r="O197" s="71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117</v>
      </c>
      <c r="AT197" s="194" t="s">
        <v>113</v>
      </c>
      <c r="AU197" s="194" t="s">
        <v>80</v>
      </c>
      <c r="AY197" s="17" t="s">
        <v>110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78</v>
      </c>
      <c r="BK197" s="195">
        <f>ROUND(I197*H197,2)</f>
        <v>0</v>
      </c>
      <c r="BL197" s="17" t="s">
        <v>117</v>
      </c>
      <c r="BM197" s="194" t="s">
        <v>278</v>
      </c>
    </row>
    <row r="198" spans="1:65" s="2" customFormat="1" ht="33" customHeight="1">
      <c r="A198" s="34"/>
      <c r="B198" s="35"/>
      <c r="C198" s="182" t="s">
        <v>279</v>
      </c>
      <c r="D198" s="182" t="s">
        <v>113</v>
      </c>
      <c r="E198" s="183" t="s">
        <v>280</v>
      </c>
      <c r="F198" s="184" t="s">
        <v>281</v>
      </c>
      <c r="G198" s="185" t="s">
        <v>222</v>
      </c>
      <c r="H198" s="186">
        <v>42</v>
      </c>
      <c r="I198" s="187"/>
      <c r="J198" s="188">
        <f>ROUND(I198*H198,2)</f>
        <v>0</v>
      </c>
      <c r="K198" s="189"/>
      <c r="L198" s="39"/>
      <c r="M198" s="190" t="s">
        <v>1</v>
      </c>
      <c r="N198" s="191" t="s">
        <v>38</v>
      </c>
      <c r="O198" s="71"/>
      <c r="P198" s="192">
        <f>O198*H198</f>
        <v>0</v>
      </c>
      <c r="Q198" s="192">
        <v>1.6167899999999999</v>
      </c>
      <c r="R198" s="192">
        <f>Q198*H198</f>
        <v>67.905180000000001</v>
      </c>
      <c r="S198" s="192">
        <v>0</v>
      </c>
      <c r="T198" s="19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117</v>
      </c>
      <c r="AT198" s="194" t="s">
        <v>113</v>
      </c>
      <c r="AU198" s="194" t="s">
        <v>80</v>
      </c>
      <c r="AY198" s="17" t="s">
        <v>110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78</v>
      </c>
      <c r="BK198" s="195">
        <f>ROUND(I198*H198,2)</f>
        <v>0</v>
      </c>
      <c r="BL198" s="17" t="s">
        <v>117</v>
      </c>
      <c r="BM198" s="194" t="s">
        <v>282</v>
      </c>
    </row>
    <row r="199" spans="1:65" s="13" customFormat="1">
      <c r="B199" s="196"/>
      <c r="C199" s="197"/>
      <c r="D199" s="198" t="s">
        <v>123</v>
      </c>
      <c r="E199" s="199" t="s">
        <v>1</v>
      </c>
      <c r="F199" s="200" t="s">
        <v>283</v>
      </c>
      <c r="G199" s="197"/>
      <c r="H199" s="201">
        <v>42</v>
      </c>
      <c r="I199" s="202"/>
      <c r="J199" s="197"/>
      <c r="K199" s="197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123</v>
      </c>
      <c r="AU199" s="207" t="s">
        <v>80</v>
      </c>
      <c r="AV199" s="13" t="s">
        <v>80</v>
      </c>
      <c r="AW199" s="13" t="s">
        <v>30</v>
      </c>
      <c r="AX199" s="13" t="s">
        <v>78</v>
      </c>
      <c r="AY199" s="207" t="s">
        <v>110</v>
      </c>
    </row>
    <row r="200" spans="1:65" s="12" customFormat="1" ht="22.95" customHeight="1">
      <c r="B200" s="166"/>
      <c r="C200" s="167"/>
      <c r="D200" s="168" t="s">
        <v>72</v>
      </c>
      <c r="E200" s="180" t="s">
        <v>284</v>
      </c>
      <c r="F200" s="180" t="s">
        <v>285</v>
      </c>
      <c r="G200" s="167"/>
      <c r="H200" s="167"/>
      <c r="I200" s="170"/>
      <c r="J200" s="181">
        <f>BK200</f>
        <v>0</v>
      </c>
      <c r="K200" s="167"/>
      <c r="L200" s="172"/>
      <c r="M200" s="173"/>
      <c r="N200" s="174"/>
      <c r="O200" s="174"/>
      <c r="P200" s="175">
        <f>SUM(P201:P213)</f>
        <v>0</v>
      </c>
      <c r="Q200" s="174"/>
      <c r="R200" s="175">
        <f>SUM(R201:R213)</f>
        <v>0</v>
      </c>
      <c r="S200" s="174"/>
      <c r="T200" s="176">
        <f>SUM(T201:T213)</f>
        <v>0</v>
      </c>
      <c r="AR200" s="177" t="s">
        <v>78</v>
      </c>
      <c r="AT200" s="178" t="s">
        <v>72</v>
      </c>
      <c r="AU200" s="178" t="s">
        <v>78</v>
      </c>
      <c r="AY200" s="177" t="s">
        <v>110</v>
      </c>
      <c r="BK200" s="179">
        <f>SUM(BK201:BK213)</f>
        <v>0</v>
      </c>
    </row>
    <row r="201" spans="1:65" s="2" customFormat="1" ht="21.75" customHeight="1">
      <c r="A201" s="34"/>
      <c r="B201" s="35"/>
      <c r="C201" s="182" t="s">
        <v>286</v>
      </c>
      <c r="D201" s="182" t="s">
        <v>113</v>
      </c>
      <c r="E201" s="183" t="s">
        <v>287</v>
      </c>
      <c r="F201" s="184" t="s">
        <v>288</v>
      </c>
      <c r="G201" s="185" t="s">
        <v>289</v>
      </c>
      <c r="H201" s="186">
        <v>585.59199999999998</v>
      </c>
      <c r="I201" s="187"/>
      <c r="J201" s="188">
        <f>ROUND(I201*H201,2)</f>
        <v>0</v>
      </c>
      <c r="K201" s="189"/>
      <c r="L201" s="39"/>
      <c r="M201" s="190" t="s">
        <v>1</v>
      </c>
      <c r="N201" s="191" t="s">
        <v>38</v>
      </c>
      <c r="O201" s="71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4" t="s">
        <v>117</v>
      </c>
      <c r="AT201" s="194" t="s">
        <v>113</v>
      </c>
      <c r="AU201" s="194" t="s">
        <v>80</v>
      </c>
      <c r="AY201" s="17" t="s">
        <v>110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7" t="s">
        <v>78</v>
      </c>
      <c r="BK201" s="195">
        <f>ROUND(I201*H201,2)</f>
        <v>0</v>
      </c>
      <c r="BL201" s="17" t="s">
        <v>117</v>
      </c>
      <c r="BM201" s="194" t="s">
        <v>290</v>
      </c>
    </row>
    <row r="202" spans="1:65" s="2" customFormat="1" ht="24.15" customHeight="1">
      <c r="A202" s="34"/>
      <c r="B202" s="35"/>
      <c r="C202" s="182" t="s">
        <v>291</v>
      </c>
      <c r="D202" s="182" t="s">
        <v>113</v>
      </c>
      <c r="E202" s="183" t="s">
        <v>292</v>
      </c>
      <c r="F202" s="184" t="s">
        <v>293</v>
      </c>
      <c r="G202" s="185" t="s">
        <v>289</v>
      </c>
      <c r="H202" s="186">
        <v>8292.7279999999992</v>
      </c>
      <c r="I202" s="187"/>
      <c r="J202" s="188">
        <f>ROUND(I202*H202,2)</f>
        <v>0</v>
      </c>
      <c r="K202" s="189"/>
      <c r="L202" s="39"/>
      <c r="M202" s="190" t="s">
        <v>1</v>
      </c>
      <c r="N202" s="191" t="s">
        <v>38</v>
      </c>
      <c r="O202" s="71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4" t="s">
        <v>117</v>
      </c>
      <c r="AT202" s="194" t="s">
        <v>113</v>
      </c>
      <c r="AU202" s="194" t="s">
        <v>80</v>
      </c>
      <c r="AY202" s="17" t="s">
        <v>110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7" t="s">
        <v>78</v>
      </c>
      <c r="BK202" s="195">
        <f>ROUND(I202*H202,2)</f>
        <v>0</v>
      </c>
      <c r="BL202" s="17" t="s">
        <v>117</v>
      </c>
      <c r="BM202" s="194" t="s">
        <v>294</v>
      </c>
    </row>
    <row r="203" spans="1:65" s="13" customFormat="1">
      <c r="B203" s="196"/>
      <c r="C203" s="197"/>
      <c r="D203" s="198" t="s">
        <v>123</v>
      </c>
      <c r="E203" s="199" t="s">
        <v>1</v>
      </c>
      <c r="F203" s="200" t="s">
        <v>295</v>
      </c>
      <c r="G203" s="197"/>
      <c r="H203" s="201">
        <v>7757.5680000000002</v>
      </c>
      <c r="I203" s="202"/>
      <c r="J203" s="197"/>
      <c r="K203" s="197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123</v>
      </c>
      <c r="AU203" s="207" t="s">
        <v>80</v>
      </c>
      <c r="AV203" s="13" t="s">
        <v>80</v>
      </c>
      <c r="AW203" s="13" t="s">
        <v>30</v>
      </c>
      <c r="AX203" s="13" t="s">
        <v>73</v>
      </c>
      <c r="AY203" s="207" t="s">
        <v>110</v>
      </c>
    </row>
    <row r="204" spans="1:65" s="13" customFormat="1">
      <c r="B204" s="196"/>
      <c r="C204" s="197"/>
      <c r="D204" s="198" t="s">
        <v>123</v>
      </c>
      <c r="E204" s="199" t="s">
        <v>1</v>
      </c>
      <c r="F204" s="200" t="s">
        <v>296</v>
      </c>
      <c r="G204" s="197"/>
      <c r="H204" s="201">
        <v>535.16</v>
      </c>
      <c r="I204" s="202"/>
      <c r="J204" s="197"/>
      <c r="K204" s="197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123</v>
      </c>
      <c r="AU204" s="207" t="s">
        <v>80</v>
      </c>
      <c r="AV204" s="13" t="s">
        <v>80</v>
      </c>
      <c r="AW204" s="13" t="s">
        <v>30</v>
      </c>
      <c r="AX204" s="13" t="s">
        <v>73</v>
      </c>
      <c r="AY204" s="207" t="s">
        <v>110</v>
      </c>
    </row>
    <row r="205" spans="1:65" s="14" customFormat="1">
      <c r="B205" s="208"/>
      <c r="C205" s="209"/>
      <c r="D205" s="198" t="s">
        <v>123</v>
      </c>
      <c r="E205" s="210" t="s">
        <v>1</v>
      </c>
      <c r="F205" s="211" t="s">
        <v>131</v>
      </c>
      <c r="G205" s="209"/>
      <c r="H205" s="212">
        <v>8292.728000000001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123</v>
      </c>
      <c r="AU205" s="218" t="s">
        <v>80</v>
      </c>
      <c r="AV205" s="14" t="s">
        <v>117</v>
      </c>
      <c r="AW205" s="14" t="s">
        <v>30</v>
      </c>
      <c r="AX205" s="14" t="s">
        <v>78</v>
      </c>
      <c r="AY205" s="218" t="s">
        <v>110</v>
      </c>
    </row>
    <row r="206" spans="1:65" s="2" customFormat="1" ht="37.950000000000003" customHeight="1">
      <c r="A206" s="34"/>
      <c r="B206" s="35"/>
      <c r="C206" s="182" t="s">
        <v>297</v>
      </c>
      <c r="D206" s="182" t="s">
        <v>113</v>
      </c>
      <c r="E206" s="183" t="s">
        <v>298</v>
      </c>
      <c r="F206" s="184" t="s">
        <v>299</v>
      </c>
      <c r="G206" s="185" t="s">
        <v>289</v>
      </c>
      <c r="H206" s="186">
        <v>554.11199999999997</v>
      </c>
      <c r="I206" s="187"/>
      <c r="J206" s="188">
        <f>ROUND(I206*H206,2)</f>
        <v>0</v>
      </c>
      <c r="K206" s="189"/>
      <c r="L206" s="39"/>
      <c r="M206" s="190" t="s">
        <v>1</v>
      </c>
      <c r="N206" s="191" t="s">
        <v>38</v>
      </c>
      <c r="O206" s="71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117</v>
      </c>
      <c r="AT206" s="194" t="s">
        <v>113</v>
      </c>
      <c r="AU206" s="194" t="s">
        <v>80</v>
      </c>
      <c r="AY206" s="17" t="s">
        <v>110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7" t="s">
        <v>78</v>
      </c>
      <c r="BK206" s="195">
        <f>ROUND(I206*H206,2)</f>
        <v>0</v>
      </c>
      <c r="BL206" s="17" t="s">
        <v>117</v>
      </c>
      <c r="BM206" s="194" t="s">
        <v>300</v>
      </c>
    </row>
    <row r="207" spans="1:65" s="13" customFormat="1">
      <c r="B207" s="196"/>
      <c r="C207" s="197"/>
      <c r="D207" s="198" t="s">
        <v>123</v>
      </c>
      <c r="E207" s="199" t="s">
        <v>1</v>
      </c>
      <c r="F207" s="200" t="s">
        <v>301</v>
      </c>
      <c r="G207" s="197"/>
      <c r="H207" s="201">
        <v>554.11199999999997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123</v>
      </c>
      <c r="AU207" s="207" t="s">
        <v>80</v>
      </c>
      <c r="AV207" s="13" t="s">
        <v>80</v>
      </c>
      <c r="AW207" s="13" t="s">
        <v>30</v>
      </c>
      <c r="AX207" s="13" t="s">
        <v>78</v>
      </c>
      <c r="AY207" s="207" t="s">
        <v>110</v>
      </c>
    </row>
    <row r="208" spans="1:65" s="2" customFormat="1" ht="44.25" customHeight="1">
      <c r="A208" s="34"/>
      <c r="B208" s="35"/>
      <c r="C208" s="182" t="s">
        <v>302</v>
      </c>
      <c r="D208" s="182" t="s">
        <v>113</v>
      </c>
      <c r="E208" s="183" t="s">
        <v>303</v>
      </c>
      <c r="F208" s="184" t="s">
        <v>304</v>
      </c>
      <c r="G208" s="185" t="s">
        <v>289</v>
      </c>
      <c r="H208" s="186">
        <v>145.828</v>
      </c>
      <c r="I208" s="187"/>
      <c r="J208" s="188">
        <f>ROUND(I208*H208,2)</f>
        <v>0</v>
      </c>
      <c r="K208" s="189"/>
      <c r="L208" s="39"/>
      <c r="M208" s="190" t="s">
        <v>1</v>
      </c>
      <c r="N208" s="191" t="s">
        <v>38</v>
      </c>
      <c r="O208" s="71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4" t="s">
        <v>117</v>
      </c>
      <c r="AT208" s="194" t="s">
        <v>113</v>
      </c>
      <c r="AU208" s="194" t="s">
        <v>80</v>
      </c>
      <c r="AY208" s="17" t="s">
        <v>110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78</v>
      </c>
      <c r="BK208" s="195">
        <f>ROUND(I208*H208,2)</f>
        <v>0</v>
      </c>
      <c r="BL208" s="17" t="s">
        <v>117</v>
      </c>
      <c r="BM208" s="194" t="s">
        <v>305</v>
      </c>
    </row>
    <row r="209" spans="1:65" s="13" customFormat="1">
      <c r="B209" s="196"/>
      <c r="C209" s="197"/>
      <c r="D209" s="198" t="s">
        <v>123</v>
      </c>
      <c r="E209" s="199" t="s">
        <v>1</v>
      </c>
      <c r="F209" s="200" t="s">
        <v>306</v>
      </c>
      <c r="G209" s="197"/>
      <c r="H209" s="201">
        <v>126.355</v>
      </c>
      <c r="I209" s="202"/>
      <c r="J209" s="197"/>
      <c r="K209" s="197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123</v>
      </c>
      <c r="AU209" s="207" t="s">
        <v>80</v>
      </c>
      <c r="AV209" s="13" t="s">
        <v>80</v>
      </c>
      <c r="AW209" s="13" t="s">
        <v>30</v>
      </c>
      <c r="AX209" s="13" t="s">
        <v>73</v>
      </c>
      <c r="AY209" s="207" t="s">
        <v>110</v>
      </c>
    </row>
    <row r="210" spans="1:65" s="13" customFormat="1">
      <c r="B210" s="196"/>
      <c r="C210" s="197"/>
      <c r="D210" s="198" t="s">
        <v>123</v>
      </c>
      <c r="E210" s="199" t="s">
        <v>1</v>
      </c>
      <c r="F210" s="200" t="s">
        <v>307</v>
      </c>
      <c r="G210" s="197"/>
      <c r="H210" s="201">
        <v>19.472999999999999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123</v>
      </c>
      <c r="AU210" s="207" t="s">
        <v>80</v>
      </c>
      <c r="AV210" s="13" t="s">
        <v>80</v>
      </c>
      <c r="AW210" s="13" t="s">
        <v>30</v>
      </c>
      <c r="AX210" s="13" t="s">
        <v>73</v>
      </c>
      <c r="AY210" s="207" t="s">
        <v>110</v>
      </c>
    </row>
    <row r="211" spans="1:65" s="14" customFormat="1">
      <c r="B211" s="208"/>
      <c r="C211" s="209"/>
      <c r="D211" s="198" t="s">
        <v>123</v>
      </c>
      <c r="E211" s="210" t="s">
        <v>1</v>
      </c>
      <c r="F211" s="211" t="s">
        <v>131</v>
      </c>
      <c r="G211" s="209"/>
      <c r="H211" s="212">
        <v>145.828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123</v>
      </c>
      <c r="AU211" s="218" t="s">
        <v>80</v>
      </c>
      <c r="AV211" s="14" t="s">
        <v>117</v>
      </c>
      <c r="AW211" s="14" t="s">
        <v>30</v>
      </c>
      <c r="AX211" s="14" t="s">
        <v>78</v>
      </c>
      <c r="AY211" s="218" t="s">
        <v>110</v>
      </c>
    </row>
    <row r="212" spans="1:65" s="2" customFormat="1" ht="44.25" customHeight="1">
      <c r="A212" s="34"/>
      <c r="B212" s="35"/>
      <c r="C212" s="182" t="s">
        <v>308</v>
      </c>
      <c r="D212" s="182" t="s">
        <v>113</v>
      </c>
      <c r="E212" s="183" t="s">
        <v>309</v>
      </c>
      <c r="F212" s="184" t="s">
        <v>310</v>
      </c>
      <c r="G212" s="185" t="s">
        <v>289</v>
      </c>
      <c r="H212" s="186">
        <v>42.68</v>
      </c>
      <c r="I212" s="187"/>
      <c r="J212" s="188">
        <f>ROUND(I212*H212,2)</f>
        <v>0</v>
      </c>
      <c r="K212" s="189"/>
      <c r="L212" s="39"/>
      <c r="M212" s="190" t="s">
        <v>1</v>
      </c>
      <c r="N212" s="191" t="s">
        <v>38</v>
      </c>
      <c r="O212" s="71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4" t="s">
        <v>117</v>
      </c>
      <c r="AT212" s="194" t="s">
        <v>113</v>
      </c>
      <c r="AU212" s="194" t="s">
        <v>80</v>
      </c>
      <c r="AY212" s="17" t="s">
        <v>110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78</v>
      </c>
      <c r="BK212" s="195">
        <f>ROUND(I212*H212,2)</f>
        <v>0</v>
      </c>
      <c r="BL212" s="17" t="s">
        <v>117</v>
      </c>
      <c r="BM212" s="194" t="s">
        <v>311</v>
      </c>
    </row>
    <row r="213" spans="1:65" s="13" customFormat="1">
      <c r="B213" s="196"/>
      <c r="C213" s="197"/>
      <c r="D213" s="198" t="s">
        <v>123</v>
      </c>
      <c r="E213" s="199" t="s">
        <v>1</v>
      </c>
      <c r="F213" s="200" t="s">
        <v>312</v>
      </c>
      <c r="G213" s="197"/>
      <c r="H213" s="201">
        <v>42.68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123</v>
      </c>
      <c r="AU213" s="207" t="s">
        <v>80</v>
      </c>
      <c r="AV213" s="13" t="s">
        <v>80</v>
      </c>
      <c r="AW213" s="13" t="s">
        <v>30</v>
      </c>
      <c r="AX213" s="13" t="s">
        <v>78</v>
      </c>
      <c r="AY213" s="207" t="s">
        <v>110</v>
      </c>
    </row>
    <row r="214" spans="1:65" s="12" customFormat="1" ht="22.95" customHeight="1">
      <c r="B214" s="166"/>
      <c r="C214" s="167"/>
      <c r="D214" s="168" t="s">
        <v>72</v>
      </c>
      <c r="E214" s="180" t="s">
        <v>313</v>
      </c>
      <c r="F214" s="180" t="s">
        <v>314</v>
      </c>
      <c r="G214" s="167"/>
      <c r="H214" s="167"/>
      <c r="I214" s="170"/>
      <c r="J214" s="181">
        <f>BK214</f>
        <v>0</v>
      </c>
      <c r="K214" s="167"/>
      <c r="L214" s="172"/>
      <c r="M214" s="173"/>
      <c r="N214" s="174"/>
      <c r="O214" s="174"/>
      <c r="P214" s="175">
        <f>P215</f>
        <v>0</v>
      </c>
      <c r="Q214" s="174"/>
      <c r="R214" s="175">
        <f>R215</f>
        <v>0</v>
      </c>
      <c r="S214" s="174"/>
      <c r="T214" s="176">
        <f>T215</f>
        <v>0</v>
      </c>
      <c r="AR214" s="177" t="s">
        <v>78</v>
      </c>
      <c r="AT214" s="178" t="s">
        <v>72</v>
      </c>
      <c r="AU214" s="178" t="s">
        <v>78</v>
      </c>
      <c r="AY214" s="177" t="s">
        <v>110</v>
      </c>
      <c r="BK214" s="179">
        <f>BK215</f>
        <v>0</v>
      </c>
    </row>
    <row r="215" spans="1:65" s="2" customFormat="1" ht="33" customHeight="1">
      <c r="A215" s="34"/>
      <c r="B215" s="35"/>
      <c r="C215" s="182" t="s">
        <v>315</v>
      </c>
      <c r="D215" s="182" t="s">
        <v>113</v>
      </c>
      <c r="E215" s="183" t="s">
        <v>316</v>
      </c>
      <c r="F215" s="184" t="s">
        <v>317</v>
      </c>
      <c r="G215" s="185" t="s">
        <v>289</v>
      </c>
      <c r="H215" s="186">
        <v>372.90499999999997</v>
      </c>
      <c r="I215" s="187"/>
      <c r="J215" s="188">
        <f>ROUND(I215*H215,2)</f>
        <v>0</v>
      </c>
      <c r="K215" s="189"/>
      <c r="L215" s="39"/>
      <c r="M215" s="190" t="s">
        <v>1</v>
      </c>
      <c r="N215" s="191" t="s">
        <v>38</v>
      </c>
      <c r="O215" s="71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4" t="s">
        <v>117</v>
      </c>
      <c r="AT215" s="194" t="s">
        <v>113</v>
      </c>
      <c r="AU215" s="194" t="s">
        <v>80</v>
      </c>
      <c r="AY215" s="17" t="s">
        <v>110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7" t="s">
        <v>78</v>
      </c>
      <c r="BK215" s="195">
        <f>ROUND(I215*H215,2)</f>
        <v>0</v>
      </c>
      <c r="BL215" s="17" t="s">
        <v>117</v>
      </c>
      <c r="BM215" s="194" t="s">
        <v>318</v>
      </c>
    </row>
    <row r="216" spans="1:65" s="12" customFormat="1" ht="25.95" customHeight="1">
      <c r="B216" s="166"/>
      <c r="C216" s="167"/>
      <c r="D216" s="168" t="s">
        <v>72</v>
      </c>
      <c r="E216" s="169" t="s">
        <v>319</v>
      </c>
      <c r="F216" s="169" t="s">
        <v>320</v>
      </c>
      <c r="G216" s="167"/>
      <c r="H216" s="167"/>
      <c r="I216" s="170"/>
      <c r="J216" s="171">
        <f>BK216</f>
        <v>0</v>
      </c>
      <c r="K216" s="167"/>
      <c r="L216" s="172"/>
      <c r="M216" s="173"/>
      <c r="N216" s="174"/>
      <c r="O216" s="174"/>
      <c r="P216" s="175">
        <f>SUM(P217:P219)</f>
        <v>0</v>
      </c>
      <c r="Q216" s="174"/>
      <c r="R216" s="175">
        <f>SUM(R217:R219)</f>
        <v>0</v>
      </c>
      <c r="S216" s="174"/>
      <c r="T216" s="176">
        <f>SUM(T217:T219)</f>
        <v>0</v>
      </c>
      <c r="AR216" s="177" t="s">
        <v>147</v>
      </c>
      <c r="AT216" s="178" t="s">
        <v>72</v>
      </c>
      <c r="AU216" s="178" t="s">
        <v>73</v>
      </c>
      <c r="AY216" s="177" t="s">
        <v>110</v>
      </c>
      <c r="BK216" s="179">
        <f>SUM(BK217:BK219)</f>
        <v>0</v>
      </c>
    </row>
    <row r="217" spans="1:65" s="2" customFormat="1" ht="16.5" customHeight="1">
      <c r="A217" s="34"/>
      <c r="B217" s="35"/>
      <c r="C217" s="182" t="s">
        <v>321</v>
      </c>
      <c r="D217" s="182" t="s">
        <v>113</v>
      </c>
      <c r="E217" s="183" t="s">
        <v>322</v>
      </c>
      <c r="F217" s="184" t="s">
        <v>323</v>
      </c>
      <c r="G217" s="185" t="s">
        <v>324</v>
      </c>
      <c r="H217" s="186">
        <v>1</v>
      </c>
      <c r="I217" s="187"/>
      <c r="J217" s="188">
        <f>ROUND(I217*H217,2)</f>
        <v>0</v>
      </c>
      <c r="K217" s="189"/>
      <c r="L217" s="39"/>
      <c r="M217" s="190" t="s">
        <v>1</v>
      </c>
      <c r="N217" s="191" t="s">
        <v>38</v>
      </c>
      <c r="O217" s="71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4" t="s">
        <v>325</v>
      </c>
      <c r="AT217" s="194" t="s">
        <v>113</v>
      </c>
      <c r="AU217" s="194" t="s">
        <v>78</v>
      </c>
      <c r="AY217" s="17" t="s">
        <v>110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78</v>
      </c>
      <c r="BK217" s="195">
        <f>ROUND(I217*H217,2)</f>
        <v>0</v>
      </c>
      <c r="BL217" s="17" t="s">
        <v>325</v>
      </c>
      <c r="BM217" s="194" t="s">
        <v>326</v>
      </c>
    </row>
    <row r="218" spans="1:65" s="2" customFormat="1" ht="24.15" customHeight="1">
      <c r="A218" s="34"/>
      <c r="B218" s="35"/>
      <c r="C218" s="182" t="s">
        <v>327</v>
      </c>
      <c r="D218" s="182" t="s">
        <v>113</v>
      </c>
      <c r="E218" s="183" t="s">
        <v>328</v>
      </c>
      <c r="F218" s="184" t="s">
        <v>329</v>
      </c>
      <c r="G218" s="185" t="s">
        <v>324</v>
      </c>
      <c r="H218" s="186">
        <v>1</v>
      </c>
      <c r="I218" s="187"/>
      <c r="J218" s="188">
        <f>ROUND(I218*H218,2)</f>
        <v>0</v>
      </c>
      <c r="K218" s="189"/>
      <c r="L218" s="39"/>
      <c r="M218" s="190" t="s">
        <v>1</v>
      </c>
      <c r="N218" s="191" t="s">
        <v>38</v>
      </c>
      <c r="O218" s="71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4" t="s">
        <v>325</v>
      </c>
      <c r="AT218" s="194" t="s">
        <v>113</v>
      </c>
      <c r="AU218" s="194" t="s">
        <v>78</v>
      </c>
      <c r="AY218" s="17" t="s">
        <v>110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7" t="s">
        <v>78</v>
      </c>
      <c r="BK218" s="195">
        <f>ROUND(I218*H218,2)</f>
        <v>0</v>
      </c>
      <c r="BL218" s="17" t="s">
        <v>325</v>
      </c>
      <c r="BM218" s="194" t="s">
        <v>330</v>
      </c>
    </row>
    <row r="219" spans="1:65" s="2" customFormat="1" ht="16.5" customHeight="1">
      <c r="A219" s="34"/>
      <c r="B219" s="35"/>
      <c r="C219" s="182" t="s">
        <v>331</v>
      </c>
      <c r="D219" s="182" t="s">
        <v>113</v>
      </c>
      <c r="E219" s="183" t="s">
        <v>332</v>
      </c>
      <c r="F219" s="184" t="s">
        <v>333</v>
      </c>
      <c r="G219" s="185" t="s">
        <v>324</v>
      </c>
      <c r="H219" s="186">
        <v>1</v>
      </c>
      <c r="I219" s="187"/>
      <c r="J219" s="188">
        <f>ROUND(I219*H219,2)</f>
        <v>0</v>
      </c>
      <c r="K219" s="189"/>
      <c r="L219" s="39"/>
      <c r="M219" s="240" t="s">
        <v>1</v>
      </c>
      <c r="N219" s="241" t="s">
        <v>38</v>
      </c>
      <c r="O219" s="242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4" t="s">
        <v>325</v>
      </c>
      <c r="AT219" s="194" t="s">
        <v>113</v>
      </c>
      <c r="AU219" s="194" t="s">
        <v>78</v>
      </c>
      <c r="AY219" s="17" t="s">
        <v>110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78</v>
      </c>
      <c r="BK219" s="195">
        <f>ROUND(I219*H219,2)</f>
        <v>0</v>
      </c>
      <c r="BL219" s="17" t="s">
        <v>325</v>
      </c>
      <c r="BM219" s="194" t="s">
        <v>334</v>
      </c>
    </row>
    <row r="220" spans="1:65" s="2" customFormat="1" ht="6.9" customHeight="1">
      <c r="A220" s="34"/>
      <c r="B220" s="54"/>
      <c r="C220" s="55"/>
      <c r="D220" s="55"/>
      <c r="E220" s="55"/>
      <c r="F220" s="55"/>
      <c r="G220" s="55"/>
      <c r="H220" s="55"/>
      <c r="I220" s="55"/>
      <c r="J220" s="55"/>
      <c r="K220" s="55"/>
      <c r="L220" s="39"/>
      <c r="M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</row>
  </sheetData>
  <sheetProtection algorithmName="SHA-512" hashValue="H+IWWBltCXUgBM8rMKOOeu4gy0+NbWFuCyiOCcQmSymZ1aXV6TUsJ/dniBS++EI6NArGVIh9SFf53HHg/w2hnw==" saltValue="zfy7uC7I1d5APjGtoBmLkPjOMplRVX8W0F542BCwQq+W1RjO34kk3s1yW1We3lkv9PEIk8J549vk747gHS91ag==" spinCount="100000" sheet="1" objects="1" scenarios="1" formatColumns="0" formatRows="0" autoFilter="0"/>
  <autoFilter ref="C119:K219"/>
  <mergeCells count="6">
    <mergeCell ref="E112:H11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N18705 - Benešov, ul. Ner...</vt:lpstr>
      <vt:lpstr>'N18705 - Benešov, ul. Ner...'!Názvy_tisku</vt:lpstr>
      <vt:lpstr>'Rekapitulace stavby'!Názvy_tisku</vt:lpstr>
      <vt:lpstr>'N18705 - Benešov, ul. Ner...'!Oblast_tisku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2023-04-04T15:13:45Z</dcterms:created>
  <dcterms:modified xsi:type="dcterms:W3CDTF">2023-04-06T19:21:56Z</dcterms:modified>
</cp:coreProperties>
</file>