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IprosMuzeum - Obnova opěr..." sheetId="2" r:id="rId2"/>
  </sheets>
  <definedNames>
    <definedName name="_xlnm.Print_Area" localSheetId="0">'Rekapitulace stavby'!$D$4:$AO$76,'Rekapitulace stavby'!$C$82:$AQ$96</definedName>
    <definedName name="_xlnm._FilterDatabase" localSheetId="1" hidden="1">'IprosMuzeum - Obnova opěr...'!$C$127:$K$185</definedName>
    <definedName name="_xlnm.Print_Area" localSheetId="1">'IprosMuzeum - Obnova opěr...'!$C$4:$J$76,'IprosMuzeum - Obnova opěr...'!$C$82:$J$111,'IprosMuzeum - Obnova opěr...'!$C$117:$J$185</definedName>
    <definedName name="_xlnm.Print_Titles" localSheetId="0">'Rekapitulace stavby'!$92:$92</definedName>
    <definedName name="_xlnm.Print_Titles" localSheetId="1">'IprosMuzeum - Obnova opěr...'!$127:$127</definedName>
  </definedNames>
  <calcPr fullCalcOnLoad="1"/>
</workbook>
</file>

<file path=xl/sharedStrings.xml><?xml version="1.0" encoding="utf-8"?>
<sst xmlns="http://schemas.openxmlformats.org/spreadsheetml/2006/main" count="941" uniqueCount="315">
  <si>
    <t>Export Komplet</t>
  </si>
  <si>
    <t/>
  </si>
  <si>
    <t>2.0</t>
  </si>
  <si>
    <t>ZAMOK</t>
  </si>
  <si>
    <t>False</t>
  </si>
  <si>
    <t>{1e42a3d4-11d6-4628-8276-51c9d4c0169f}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</si>
  <si>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</si>
  <si>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</si>
  <si>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</si>
  <si>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</si>
  <si>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</si>
  <si>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</si>
  <si>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</si>
  <si>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</si>
  <si>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IprosMuzeum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</si>
  <si>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</si>
  <si>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</si>
  <si>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Obnova opěrmé zdi na poz. 1275 v areálu Muzea uměmí a designu v Benešově</t>
  </si>
  <si>
    <t>KSO:</t>
  </si>
  <si>
    <t>CC-CZ:</t>
  </si>
  <si>
    <t>Místo:</t>
  </si>
  <si>
    <t>Benešov</t>
  </si>
  <si>
    <t>Datum:</t>
  </si>
  <si>
    <t>31. 3. 2023</t>
  </si>
  <si>
    <t>Zadavatel:</t>
  </si>
  <si>
    <t>IČ:</t>
  </si>
  <si>
    <t>Město Benešov, Masarykova nám. 100, Benešov</t>
  </si>
  <si>
    <t>DIČ:</t>
  </si>
  <si>
    <t>Uchazeč:</t>
  </si>
  <si>
    <t>Vyplň údaj</t>
  </si>
  <si>
    <t>Projektant:</t>
  </si>
  <si>
    <t>IPROS, s.r.o.Tyršova 2076, 256 01 Benešov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</si>
  <si>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</si>
  <si>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</si>
  <si>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</si>
  <si>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</si>
  <si>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</si>
  <si>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</si>
  <si>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</si>
  <si>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</si>
  <si>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</si>
  <si>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</si>
  <si>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</si>
  <si>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</si>
  <si>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</si>
  <si>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</si>
  <si>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</si>
  <si>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</si>
  <si>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</si>
  <si>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</si>
  <si>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</si>
  <si>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</si>
  <si>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</si>
  <si>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</si>
  <si>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</si>
  <si>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</si>
  <si>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</si>
  <si>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</si>
  <si>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</si>
  <si>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</si>
  <si>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</si>
  <si>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</si>
  <si>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</si>
  <si>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</si>
  <si>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</si>
  <si>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</si>
  <si>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</si>
  <si>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</si>
  <si>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</si>
  <si>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</si>
  <si>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</si>
  <si>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</si>
  <si>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</si>
  <si>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</si>
  <si>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</si>
  <si>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</si>
  <si>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</si>
  <si>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</si>
  <si>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</si>
  <si>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</si>
  <si>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</si>
  <si>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</si>
  <si>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</si>
  <si>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</si>
  <si>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</si>
  <si>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</si>
  <si>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</si>
  <si>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</si>
  <si>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</si>
  <si>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</si>
  <si>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</si>
  <si>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</si>
  <si>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</si>
  <si>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</si>
  <si>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</si>
  <si>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</si>
  <si>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</si>
  <si>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</si>
  <si>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</si>
  <si>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</si>
  <si>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</si>
  <si>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766 - Konstrukce truhlářské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</si>
  <si>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</si>
  <si>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</si>
  <si>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</si>
  <si>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</si>
  <si>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</si>
  <si>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</si>
  <si>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</si>
  <si>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</si>
  <si>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</si>
  <si>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</si>
  <si>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</si>
  <si>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</si>
  <si>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</si>
  <si>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</si>
  <si>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</si>
  <si>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</si>
  <si>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</si>
  <si>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</si>
  <si>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</si>
  <si>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</si>
  <si>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</si>
  <si>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</si>
  <si>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114203202</t>
  </si>
  <si>
    <t>Očištění lomového kamene nebo betonových tvárnic od malty</t>
  </si>
  <si>
    <t>m3</t>
  </si>
  <si>
    <t>4</t>
  </si>
  <si>
    <t>571847115</t>
  </si>
  <si>
    <t>151201201</t>
  </si>
  <si>
    <t>Zřízení zátažného pažení stěn výkopu hl do 4 m</t>
  </si>
  <si>
    <t>m2</t>
  </si>
  <si>
    <t>900706105</t>
  </si>
  <si>
    <t>3</t>
  </si>
  <si>
    <t>151201211</t>
  </si>
  <si>
    <t>Odstranění pažení stěn zátažného hl do 4 m</t>
  </si>
  <si>
    <t>-1183948540</t>
  </si>
  <si>
    <t>174111101</t>
  </si>
  <si>
    <t>Zásyp jam, šachet rýh nebo kolem objektů sypaninou se zhutněním ručně</t>
  </si>
  <si>
    <t>-1268832462</t>
  </si>
  <si>
    <t>Zakládání</t>
  </si>
  <si>
    <t>5</t>
  </si>
  <si>
    <t>211561111r</t>
  </si>
  <si>
    <t>Výplň odvodňovacích žeber nebo trativodů kamenivem hrubým drceným frakce 8 až 16 mm</t>
  </si>
  <si>
    <t>1439804756</t>
  </si>
  <si>
    <t>6</t>
  </si>
  <si>
    <t>211971121</t>
  </si>
  <si>
    <t>Zřízení opláštění žeber nebo trativodů geotextilií v rýze nebo zářezu sklonu přes 1:2 š do 2,5 m</t>
  </si>
  <si>
    <t>-1343124812</t>
  </si>
  <si>
    <t>7</t>
  </si>
  <si>
    <t>M</t>
  </si>
  <si>
    <t>69311270</t>
  </si>
  <si>
    <t>geotextilie netkaná separační, ochranná, filtrační, drenážní PES 400g/m2</t>
  </si>
  <si>
    <t>8</t>
  </si>
  <si>
    <t>-1050216496</t>
  </si>
  <si>
    <t>212755213</t>
  </si>
  <si>
    <t>Trativody z drenážních trubek plastových flexibilních D 80 mm bez lože</t>
  </si>
  <si>
    <t>m</t>
  </si>
  <si>
    <t>-1969216290</t>
  </si>
  <si>
    <t>9</t>
  </si>
  <si>
    <t>721173722R</t>
  </si>
  <si>
    <t xml:space="preserve">Potrubí kanalizační z PE připojovací DN 40 - průchodka drenáže opěrnou zdí </t>
  </si>
  <si>
    <t>-388860640</t>
  </si>
  <si>
    <t>10</t>
  </si>
  <si>
    <t>274361821</t>
  </si>
  <si>
    <t>Výztuž základových pasů betonářskou ocelí 10 505 (R)</t>
  </si>
  <si>
    <t>t</t>
  </si>
  <si>
    <t>-555239625</t>
  </si>
  <si>
    <t>11</t>
  </si>
  <si>
    <t>274362021</t>
  </si>
  <si>
    <t>Výztuž základových pasů svařovanými sítěmi Kari</t>
  </si>
  <si>
    <t>-1795549596</t>
  </si>
  <si>
    <t>12</t>
  </si>
  <si>
    <t>274321411</t>
  </si>
  <si>
    <t>Základové pasy ze ŽB bez zvýšených nároků na prostředí tř. C 20/25</t>
  </si>
  <si>
    <t>895262215</t>
  </si>
  <si>
    <t>13</t>
  </si>
  <si>
    <t>274351121</t>
  </si>
  <si>
    <t>Zřízení bednění základových pasů rovného</t>
  </si>
  <si>
    <t>-1805941147</t>
  </si>
  <si>
    <t>14</t>
  </si>
  <si>
    <t>274351122</t>
  </si>
  <si>
    <t>Odstranění bednění základových pasů rovného</t>
  </si>
  <si>
    <t>-1786777734</t>
  </si>
  <si>
    <t>Svislé a kompletní konstrukce</t>
  </si>
  <si>
    <t>316381122R</t>
  </si>
  <si>
    <t>Krycí desky stěny tl přes 80 do 100 mm z betonu tř.  C 16/20 bez přesahů</t>
  </si>
  <si>
    <t>-1261328873</t>
  </si>
  <si>
    <t>16</t>
  </si>
  <si>
    <t>327211113</t>
  </si>
  <si>
    <t>Zdivo opěrných zdí z nepravidelných kamenů na maltu obj kamene do 0,02 m3 š spáry přes 10 do 20 mm</t>
  </si>
  <si>
    <t>-601347209</t>
  </si>
  <si>
    <t>17</t>
  </si>
  <si>
    <t>327211912</t>
  </si>
  <si>
    <t>Příplatek k cenám zdiva opěrných zdí z kamene na maltu za oboustranné lícování zdiva</t>
  </si>
  <si>
    <t>-1868716414</t>
  </si>
  <si>
    <t>18</t>
  </si>
  <si>
    <t>327213113</t>
  </si>
  <si>
    <t>Zdění zdiva opěrných zdí z nepravidelných kamenů na maltu obj kamene do 0,02 m3 š spáry přes 10 do 20 mm - použit stávající vybouraný kamen</t>
  </si>
  <si>
    <t>-1750702337</t>
  </si>
  <si>
    <t>Vodorovné konstrukce</t>
  </si>
  <si>
    <t>19</t>
  </si>
  <si>
    <t>463211132R1</t>
  </si>
  <si>
    <t>Rovnanina z lomového kamene s vyplněním spár těženým kamenivem - použit vybouraný očištěný kamen</t>
  </si>
  <si>
    <t>2131841044</t>
  </si>
  <si>
    <t>Úpravy povrchů, podlahy a osazování výplní</t>
  </si>
  <si>
    <t>20</t>
  </si>
  <si>
    <t>619996117</t>
  </si>
  <si>
    <t>Ochrana podlahy obedněním z OSB desek</t>
  </si>
  <si>
    <t>-1461478222</t>
  </si>
  <si>
    <t>628631211</t>
  </si>
  <si>
    <t>Spárování zdí a valů z lomového kamene cementovou maltou hl do 30 mm</t>
  </si>
  <si>
    <t>-1466564550</t>
  </si>
  <si>
    <t>Ostatní konstrukce a práce, bourání</t>
  </si>
  <si>
    <t>22</t>
  </si>
  <si>
    <t>936173111</t>
  </si>
  <si>
    <t>Osazování ocelových konstrukcí na zdi a valy hmotnosti do 20 kg - sloupky</t>
  </si>
  <si>
    <t>kus</t>
  </si>
  <si>
    <t>-665593466</t>
  </si>
  <si>
    <t>23</t>
  </si>
  <si>
    <t>93688r</t>
  </si>
  <si>
    <t>Dodání ocel sloupků Ja 40/40/3 včetně nátěrů</t>
  </si>
  <si>
    <t>ks</t>
  </si>
  <si>
    <t>-778568111</t>
  </si>
  <si>
    <t>24</t>
  </si>
  <si>
    <t>949101111</t>
  </si>
  <si>
    <t>Lešení pomocné pro objekty pozemních staveb s lešeňovou podlahou v do 1,9 m zatížení do 150 kg/m2</t>
  </si>
  <si>
    <t>-100759674</t>
  </si>
  <si>
    <t>25</t>
  </si>
  <si>
    <t>952901111</t>
  </si>
  <si>
    <t>Vyčištění budov bytové a občanské výstavby při výšce podlaží do 4 m</t>
  </si>
  <si>
    <t>-134944520</t>
  </si>
  <si>
    <t>26</t>
  </si>
  <si>
    <t>961021311</t>
  </si>
  <si>
    <t>Bourání základů ze zdiva kamenného</t>
  </si>
  <si>
    <t>-1605963569</t>
  </si>
  <si>
    <t>27</t>
  </si>
  <si>
    <t>962022391</t>
  </si>
  <si>
    <t>Bourání zdiva nadzákladového kamenného na MV nebo MVC přes 1 m3</t>
  </si>
  <si>
    <t>-1544649456</t>
  </si>
  <si>
    <t>997</t>
  </si>
  <si>
    <t>Přesun sutě</t>
  </si>
  <si>
    <t>28</t>
  </si>
  <si>
    <t>997013211</t>
  </si>
  <si>
    <t>Vnitrostaveništní doprava suti a vybouraných hmot pro budovy v do 6 m ručně</t>
  </si>
  <si>
    <t>556650093</t>
  </si>
  <si>
    <t>41</t>
  </si>
  <si>
    <t>997013219</t>
  </si>
  <si>
    <t>Příplatek k vnitrostaveništní dopravě suti a vybouraných hmot za zvětšenou dopravu suti ZKD 10 m</t>
  </si>
  <si>
    <t>1159709167</t>
  </si>
  <si>
    <t>29</t>
  </si>
  <si>
    <t>997013501</t>
  </si>
  <si>
    <t>Odvoz suti a vybouraných hmot na skládku nebo meziskládku do 1 km se složením</t>
  </si>
  <si>
    <t>-1138380059</t>
  </si>
  <si>
    <t>30</t>
  </si>
  <si>
    <t>997013509</t>
  </si>
  <si>
    <t>Příplatek k odvozu suti a vybouraných hmot na skládku ZKD 1 km přes 1 km</t>
  </si>
  <si>
    <t>457963620</t>
  </si>
  <si>
    <t>31</t>
  </si>
  <si>
    <t>997013631</t>
  </si>
  <si>
    <t>Poplatek za uložení na skládce (skládkovné) stavebního odpadu směsného kód odpadu 17 09 04</t>
  </si>
  <si>
    <t>-463825520</t>
  </si>
  <si>
    <t>998</t>
  </si>
  <si>
    <t>Přesun hmot</t>
  </si>
  <si>
    <t>32</t>
  </si>
  <si>
    <t>998153211</t>
  </si>
  <si>
    <t>Přesun hmot ruční pro samostatné zdi a valy zděné nebo betonové monolitické v do 12 m</t>
  </si>
  <si>
    <t>-238779807</t>
  </si>
  <si>
    <t>33</t>
  </si>
  <si>
    <t>998153221</t>
  </si>
  <si>
    <t>Příplatek k ručnímu přesunu hmot pro zdi a valy za zvětšený přesun ZKD 50 m</t>
  </si>
  <si>
    <t>-1764137176</t>
  </si>
  <si>
    <t>PSV</t>
  </si>
  <si>
    <t>Práce a dodávky PSV</t>
  </si>
  <si>
    <t>711</t>
  </si>
  <si>
    <t>Izolace proti vodě, vlhkosti a plynům</t>
  </si>
  <si>
    <t>34</t>
  </si>
  <si>
    <t>711161215</t>
  </si>
  <si>
    <t>Izolace proti zemní vlhkosti nopovou fólií svislá, nopek v 20,0 mm, tl do 1,0 mm</t>
  </si>
  <si>
    <t>-2094621821</t>
  </si>
  <si>
    <t>35</t>
  </si>
  <si>
    <t>711161383</t>
  </si>
  <si>
    <t>Izolace proti zemní vlhkosti nopovou fólií ukončení horní lištou</t>
  </si>
  <si>
    <t>-2141633473</t>
  </si>
  <si>
    <t>766</t>
  </si>
  <si>
    <t>Konstrukce truhlářské</t>
  </si>
  <si>
    <t>36</t>
  </si>
  <si>
    <t>766211211R</t>
  </si>
  <si>
    <t>Montáž zábradlí z  dřevených prken  průběžných šířky do 150 mm</t>
  </si>
  <si>
    <t>238765650</t>
  </si>
  <si>
    <t>37</t>
  </si>
  <si>
    <t>766-1</t>
  </si>
  <si>
    <t>Dodávka prken na zábradlí hoblovaných tl.28mm šíře 146mm</t>
  </si>
  <si>
    <t>-1324050144</t>
  </si>
  <si>
    <t>783</t>
  </si>
  <si>
    <t>Dokončovací práce - nátěry</t>
  </si>
  <si>
    <t>38</t>
  </si>
  <si>
    <t>783218111</t>
  </si>
  <si>
    <t>Lazurovací dvojnásobný syntetický nátěr tesařských konstrukcí</t>
  </si>
  <si>
    <t>1962119522</t>
  </si>
  <si>
    <t>VRN</t>
  </si>
  <si>
    <t>Vedlejší rozpočtové náklady</t>
  </si>
  <si>
    <t>VRN3</t>
  </si>
  <si>
    <t>Zařízení staveniště</t>
  </si>
  <si>
    <t>39</t>
  </si>
  <si>
    <t>030001000</t>
  </si>
  <si>
    <t>%</t>
  </si>
  <si>
    <t>1024</t>
  </si>
  <si>
    <t>61068327</t>
  </si>
  <si>
    <t>VRN7</t>
  </si>
  <si>
    <t>Provozní vlivy</t>
  </si>
  <si>
    <t>40</t>
  </si>
  <si>
    <t>070001000</t>
  </si>
  <si>
    <t>…</t>
  </si>
  <si>
    <t>817397412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</si>
</sst>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40</v>
      </c>
      <c r="E29" s="44"/>
      <c r="F29" s="29" t="s">
        <v>41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42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43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44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50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51</v>
      </c>
      <c r="AI60" s="39"/>
      <c r="AJ60" s="39"/>
      <c r="AK60" s="39"/>
      <c r="AL60" s="39"/>
      <c r="AM60" s="61" t="s">
        <v>52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53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54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51</v>
      </c>
      <c r="AI75" s="39"/>
      <c r="AJ75" s="39"/>
      <c r="AK75" s="39"/>
      <c r="AL75" s="39"/>
      <c r="AM75" s="61" t="s">
        <v>52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IprosMuzeum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Obnova opěrmé zdi na poz. 1275 v areálu Muzea uměmí a designu v Benešově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Benešov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31. 3. 2023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25.6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Město Benešov, Masarykova nám. 100, Benešov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>IPROS, s.r.o.Tyršova 2076, 256 01 Benešov</v>
      </c>
      <c r="AN89" s="68"/>
      <c r="AO89" s="68"/>
      <c r="AP89" s="68"/>
      <c r="AQ89" s="37"/>
      <c r="AR89" s="41"/>
      <c r="AS89" s="78" t="s">
        <v>56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57</v>
      </c>
      <c r="D92" s="91"/>
      <c r="E92" s="91"/>
      <c r="F92" s="91"/>
      <c r="G92" s="91"/>
      <c r="H92" s="92"/>
      <c r="I92" s="93" t="s">
        <v>58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59</v>
      </c>
      <c r="AH92" s="91"/>
      <c r="AI92" s="91"/>
      <c r="AJ92" s="91"/>
      <c r="AK92" s="91"/>
      <c r="AL92" s="91"/>
      <c r="AM92" s="91"/>
      <c r="AN92" s="93" t="s">
        <v>60</v>
      </c>
      <c r="AO92" s="91"/>
      <c r="AP92" s="95"/>
      <c r="AQ92" s="96" t="s">
        <v>61</v>
      </c>
      <c r="AR92" s="41"/>
      <c r="AS92" s="97" t="s">
        <v>62</v>
      </c>
      <c r="AT92" s="98" t="s">
        <v>63</v>
      </c>
      <c r="AU92" s="98" t="s">
        <v>64</v>
      </c>
      <c r="AV92" s="98" t="s">
        <v>65</v>
      </c>
      <c r="AW92" s="98" t="s">
        <v>66</v>
      </c>
      <c r="AX92" s="98" t="s">
        <v>67</v>
      </c>
      <c r="AY92" s="98" t="s">
        <v>68</v>
      </c>
      <c r="AZ92" s="98" t="s">
        <v>69</v>
      </c>
      <c r="BA92" s="98" t="s">
        <v>70</v>
      </c>
      <c r="BB92" s="98" t="s">
        <v>71</v>
      </c>
      <c r="BC92" s="98" t="s">
        <v>72</v>
      </c>
      <c r="BD92" s="99" t="s">
        <v>73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74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75</v>
      </c>
      <c r="BT94" s="114" t="s">
        <v>76</v>
      </c>
      <c r="BV94" s="114" t="s">
        <v>77</v>
      </c>
      <c r="BW94" s="114" t="s">
        <v>5</v>
      </c>
      <c r="BX94" s="114" t="s">
        <v>78</v>
      </c>
      <c r="CL94" s="114" t="s">
        <v>1</v>
      </c>
    </row>
    <row r="95" spans="1:90" s="7" customFormat="1" ht="37.5" customHeight="1">
      <c r="A95" s="115" t="s">
        <v>79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'IprosMuzeum - Obnova opěr...'!J28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80</v>
      </c>
      <c r="AR95" s="122"/>
      <c r="AS95" s="123">
        <v>0</v>
      </c>
      <c r="AT95" s="124">
        <f>ROUND(SUM(AV95:AW95),2)</f>
        <v>0</v>
      </c>
      <c r="AU95" s="125">
        <f>'IprosMuzeum - Obnova opěr...'!P128</f>
        <v>0</v>
      </c>
      <c r="AV95" s="124">
        <f>'IprosMuzeum - Obnova opěr...'!J31</f>
        <v>0</v>
      </c>
      <c r="AW95" s="124">
        <f>'IprosMuzeum - Obnova opěr...'!J32</f>
        <v>0</v>
      </c>
      <c r="AX95" s="124">
        <f>'IprosMuzeum - Obnova opěr...'!J33</f>
        <v>0</v>
      </c>
      <c r="AY95" s="124">
        <f>'IprosMuzeum - Obnova opěr...'!J34</f>
        <v>0</v>
      </c>
      <c r="AZ95" s="124">
        <f>'IprosMuzeum - Obnova opěr...'!F31</f>
        <v>0</v>
      </c>
      <c r="BA95" s="124">
        <f>'IprosMuzeum - Obnova opěr...'!F32</f>
        <v>0</v>
      </c>
      <c r="BB95" s="124">
        <f>'IprosMuzeum - Obnova opěr...'!F33</f>
        <v>0</v>
      </c>
      <c r="BC95" s="124">
        <f>'IprosMuzeum - Obnova opěr...'!F34</f>
        <v>0</v>
      </c>
      <c r="BD95" s="126">
        <f>'IprosMuzeum - Obnova opěr...'!F35</f>
        <v>0</v>
      </c>
      <c r="BE95" s="7"/>
      <c r="BT95" s="127" t="s">
        <v>81</v>
      </c>
      <c r="BU95" s="127" t="s">
        <v>82</v>
      </c>
      <c r="BV95" s="127" t="s">
        <v>77</v>
      </c>
      <c r="BW95" s="127" t="s">
        <v>5</v>
      </c>
      <c r="BX95" s="127" t="s">
        <v>78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IprosMuzeum - Obnova opěr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7"/>
      <c r="AT3" s="14" t="s">
        <v>83</v>
      </c>
    </row>
    <row r="4" spans="2:46" s="1" customFormat="1" ht="24.95" customHeight="1">
      <c r="B4" s="17"/>
      <c r="D4" s="130" t="s">
        <v>84</v>
      </c>
      <c r="L4" s="17"/>
      <c r="M4" s="131" t="s">
        <v>10</v>
      </c>
      <c r="AT4" s="14" t="s">
        <v>4</v>
      </c>
    </row>
    <row r="5" spans="2:12" s="1" customFormat="1" ht="6.95" customHeight="1">
      <c r="B5" s="17"/>
      <c r="L5" s="17"/>
    </row>
    <row r="6" spans="1:31" s="2" customFormat="1" ht="12" customHeight="1">
      <c r="A6" s="35"/>
      <c r="B6" s="41"/>
      <c r="C6" s="35"/>
      <c r="D6" s="132" t="s">
        <v>16</v>
      </c>
      <c r="E6" s="35"/>
      <c r="F6" s="35"/>
      <c r="G6" s="35"/>
      <c r="H6" s="35"/>
      <c r="I6" s="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30" customHeight="1">
      <c r="A7" s="35"/>
      <c r="B7" s="41"/>
      <c r="C7" s="35"/>
      <c r="D7" s="35"/>
      <c r="E7" s="133" t="s">
        <v>17</v>
      </c>
      <c r="F7" s="35"/>
      <c r="G7" s="35"/>
      <c r="H7" s="35"/>
      <c r="I7" s="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1"/>
      <c r="C9" s="35"/>
      <c r="D9" s="132" t="s">
        <v>18</v>
      </c>
      <c r="E9" s="35"/>
      <c r="F9" s="134" t="s">
        <v>1</v>
      </c>
      <c r="G9" s="35"/>
      <c r="H9" s="35"/>
      <c r="I9" s="132" t="s">
        <v>19</v>
      </c>
      <c r="J9" s="134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32" t="s">
        <v>20</v>
      </c>
      <c r="E10" s="35"/>
      <c r="F10" s="134" t="s">
        <v>21</v>
      </c>
      <c r="G10" s="35"/>
      <c r="H10" s="35"/>
      <c r="I10" s="132" t="s">
        <v>22</v>
      </c>
      <c r="J10" s="135" t="str">
        <f>'Rekapitulace stavby'!AN8</f>
        <v>31. 3. 2023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2" t="s">
        <v>24</v>
      </c>
      <c r="E12" s="35"/>
      <c r="F12" s="35"/>
      <c r="G12" s="35"/>
      <c r="H12" s="35"/>
      <c r="I12" s="132" t="s">
        <v>25</v>
      </c>
      <c r="J12" s="134" t="s">
        <v>1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1"/>
      <c r="C13" s="35"/>
      <c r="D13" s="35"/>
      <c r="E13" s="134" t="s">
        <v>26</v>
      </c>
      <c r="F13" s="35"/>
      <c r="G13" s="35"/>
      <c r="H13" s="35"/>
      <c r="I13" s="132" t="s">
        <v>27</v>
      </c>
      <c r="J13" s="134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1"/>
      <c r="C15" s="35"/>
      <c r="D15" s="132" t="s">
        <v>28</v>
      </c>
      <c r="E15" s="35"/>
      <c r="F15" s="35"/>
      <c r="G15" s="35"/>
      <c r="H15" s="35"/>
      <c r="I15" s="132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4"/>
      <c r="G16" s="134"/>
      <c r="H16" s="134"/>
      <c r="I16" s="132" t="s">
        <v>27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1"/>
      <c r="C18" s="35"/>
      <c r="D18" s="132" t="s">
        <v>30</v>
      </c>
      <c r="E18" s="35"/>
      <c r="F18" s="35"/>
      <c r="G18" s="35"/>
      <c r="H18" s="35"/>
      <c r="I18" s="132" t="s">
        <v>25</v>
      </c>
      <c r="J18" s="134" t="s">
        <v>1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1"/>
      <c r="C19" s="35"/>
      <c r="D19" s="35"/>
      <c r="E19" s="134" t="s">
        <v>31</v>
      </c>
      <c r="F19" s="35"/>
      <c r="G19" s="35"/>
      <c r="H19" s="35"/>
      <c r="I19" s="132" t="s">
        <v>27</v>
      </c>
      <c r="J19" s="134" t="s">
        <v>1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1"/>
      <c r="C21" s="35"/>
      <c r="D21" s="132" t="s">
        <v>33</v>
      </c>
      <c r="E21" s="35"/>
      <c r="F21" s="35"/>
      <c r="G21" s="35"/>
      <c r="H21" s="35"/>
      <c r="I21" s="132" t="s">
        <v>25</v>
      </c>
      <c r="J21" s="134" t="str">
        <f>IF('Rekapitulace stavby'!AN19="","",'Rekapitulace stavby'!AN19)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1"/>
      <c r="C22" s="35"/>
      <c r="D22" s="35"/>
      <c r="E22" s="134" t="str">
        <f>IF('Rekapitulace stavby'!E20="","",'Rekapitulace stavby'!E20)</f>
        <v xml:space="preserve"> </v>
      </c>
      <c r="F22" s="35"/>
      <c r="G22" s="35"/>
      <c r="H22" s="35"/>
      <c r="I22" s="132" t="s">
        <v>27</v>
      </c>
      <c r="J22" s="134" t="str">
        <f>IF('Rekapitulace stavby'!AN20="","",'Rekapitulace stavby'!AN20)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1"/>
      <c r="C24" s="35"/>
      <c r="D24" s="132" t="s">
        <v>35</v>
      </c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>
      <c r="A25" s="136"/>
      <c r="B25" s="137"/>
      <c r="C25" s="136"/>
      <c r="D25" s="136"/>
      <c r="E25" s="138" t="s">
        <v>1</v>
      </c>
      <c r="F25" s="138"/>
      <c r="G25" s="138"/>
      <c r="H25" s="138"/>
      <c r="I25" s="136"/>
      <c r="J25" s="136"/>
      <c r="K25" s="136"/>
      <c r="L25" s="139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</row>
    <row r="26" spans="1:31" s="2" customFormat="1" ht="6.95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140"/>
      <c r="E27" s="140"/>
      <c r="F27" s="140"/>
      <c r="G27" s="140"/>
      <c r="H27" s="140"/>
      <c r="I27" s="140"/>
      <c r="J27" s="140"/>
      <c r="K27" s="140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41"/>
      <c r="C28" s="35"/>
      <c r="D28" s="141" t="s">
        <v>36</v>
      </c>
      <c r="E28" s="35"/>
      <c r="F28" s="35"/>
      <c r="G28" s="35"/>
      <c r="H28" s="35"/>
      <c r="I28" s="35"/>
      <c r="J28" s="142">
        <f>ROUND(J128,2)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0"/>
      <c r="E29" s="140"/>
      <c r="F29" s="140"/>
      <c r="G29" s="140"/>
      <c r="H29" s="140"/>
      <c r="I29" s="140"/>
      <c r="J29" s="140"/>
      <c r="K29" s="140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1"/>
      <c r="C30" s="35"/>
      <c r="D30" s="35"/>
      <c r="E30" s="35"/>
      <c r="F30" s="143" t="s">
        <v>38</v>
      </c>
      <c r="G30" s="35"/>
      <c r="H30" s="35"/>
      <c r="I30" s="143" t="s">
        <v>37</v>
      </c>
      <c r="J30" s="143" t="s">
        <v>39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41"/>
      <c r="C31" s="35"/>
      <c r="D31" s="144" t="s">
        <v>40</v>
      </c>
      <c r="E31" s="132" t="s">
        <v>41</v>
      </c>
      <c r="F31" s="145">
        <f>ROUND((SUM(BE128:BE185)),2)</f>
        <v>0</v>
      </c>
      <c r="G31" s="35"/>
      <c r="H31" s="35"/>
      <c r="I31" s="146">
        <v>0.21</v>
      </c>
      <c r="J31" s="145">
        <f>ROUND(((SUM(BE128:BE185))*I31),2)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132" t="s">
        <v>42</v>
      </c>
      <c r="F32" s="145">
        <f>ROUND((SUM(BF128:BF185)),2)</f>
        <v>0</v>
      </c>
      <c r="G32" s="35"/>
      <c r="H32" s="35"/>
      <c r="I32" s="146">
        <v>0.15</v>
      </c>
      <c r="J32" s="145">
        <f>ROUND(((SUM(BF128:BF185))*I32),2)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2" t="s">
        <v>43</v>
      </c>
      <c r="F33" s="145">
        <f>ROUND((SUM(BG128:BG185)),2)</f>
        <v>0</v>
      </c>
      <c r="G33" s="35"/>
      <c r="H33" s="35"/>
      <c r="I33" s="146">
        <v>0.21</v>
      </c>
      <c r="J33" s="145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2" t="s">
        <v>44</v>
      </c>
      <c r="F34" s="145">
        <f>ROUND((SUM(BH128:BH185)),2)</f>
        <v>0</v>
      </c>
      <c r="G34" s="35"/>
      <c r="H34" s="35"/>
      <c r="I34" s="146">
        <v>0.15</v>
      </c>
      <c r="J34" s="145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2" t="s">
        <v>45</v>
      </c>
      <c r="F35" s="145">
        <f>ROUND((SUM(BI128:BI185)),2)</f>
        <v>0</v>
      </c>
      <c r="G35" s="35"/>
      <c r="H35" s="35"/>
      <c r="I35" s="146">
        <v>0</v>
      </c>
      <c r="J35" s="145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41"/>
      <c r="C37" s="147"/>
      <c r="D37" s="148" t="s">
        <v>46</v>
      </c>
      <c r="E37" s="149"/>
      <c r="F37" s="149"/>
      <c r="G37" s="150" t="s">
        <v>47</v>
      </c>
      <c r="H37" s="151" t="s">
        <v>48</v>
      </c>
      <c r="I37" s="149"/>
      <c r="J37" s="152">
        <f>SUM(J28:J35)</f>
        <v>0</v>
      </c>
      <c r="K37" s="153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7"/>
      <c r="L39" s="17"/>
    </row>
    <row r="40" spans="2:12" s="1" customFormat="1" ht="14.4" customHeight="1">
      <c r="B40" s="17"/>
      <c r="L40" s="17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54" t="s">
        <v>49</v>
      </c>
      <c r="E50" s="155"/>
      <c r="F50" s="155"/>
      <c r="G50" s="154" t="s">
        <v>50</v>
      </c>
      <c r="H50" s="155"/>
      <c r="I50" s="155"/>
      <c r="J50" s="155"/>
      <c r="K50" s="155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56" t="s">
        <v>51</v>
      </c>
      <c r="E61" s="157"/>
      <c r="F61" s="158" t="s">
        <v>52</v>
      </c>
      <c r="G61" s="156" t="s">
        <v>51</v>
      </c>
      <c r="H61" s="157"/>
      <c r="I61" s="157"/>
      <c r="J61" s="159" t="s">
        <v>52</v>
      </c>
      <c r="K61" s="157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54" t="s">
        <v>53</v>
      </c>
      <c r="E65" s="160"/>
      <c r="F65" s="160"/>
      <c r="G65" s="154" t="s">
        <v>54</v>
      </c>
      <c r="H65" s="160"/>
      <c r="I65" s="160"/>
      <c r="J65" s="160"/>
      <c r="K65" s="16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56" t="s">
        <v>51</v>
      </c>
      <c r="E76" s="157"/>
      <c r="F76" s="158" t="s">
        <v>52</v>
      </c>
      <c r="G76" s="156" t="s">
        <v>51</v>
      </c>
      <c r="H76" s="157"/>
      <c r="I76" s="157"/>
      <c r="J76" s="159" t="s">
        <v>52</v>
      </c>
      <c r="K76" s="157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30" customHeight="1">
      <c r="A85" s="35"/>
      <c r="B85" s="36"/>
      <c r="C85" s="37"/>
      <c r="D85" s="37"/>
      <c r="E85" s="73" t="str">
        <f>E7</f>
        <v>Obnova opěrmé zdi na poz. 1275 v areálu Muzea uměmí a designu v Benešově</v>
      </c>
      <c r="F85" s="37"/>
      <c r="G85" s="37"/>
      <c r="H85" s="37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7"/>
      <c r="E87" s="37"/>
      <c r="F87" s="24" t="str">
        <f>F10</f>
        <v>Benešov</v>
      </c>
      <c r="G87" s="37"/>
      <c r="H87" s="37"/>
      <c r="I87" s="29" t="s">
        <v>22</v>
      </c>
      <c r="J87" s="76" t="str">
        <f>IF(J10="","",J10)</f>
        <v>31. 3. 2023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25.65" customHeight="1">
      <c r="A89" s="35"/>
      <c r="B89" s="36"/>
      <c r="C89" s="29" t="s">
        <v>24</v>
      </c>
      <c r="D89" s="37"/>
      <c r="E89" s="37"/>
      <c r="F89" s="24" t="str">
        <f>E13</f>
        <v>Město Benešov, Masarykova nám. 100, Benešov</v>
      </c>
      <c r="G89" s="37"/>
      <c r="H89" s="37"/>
      <c r="I89" s="29" t="s">
        <v>30</v>
      </c>
      <c r="J89" s="33" t="str">
        <f>E19</f>
        <v>IPROS, s.r.o.Tyršova 2076, 256 01 Benešov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>
      <c r="A90" s="35"/>
      <c r="B90" s="36"/>
      <c r="C90" s="29" t="s">
        <v>28</v>
      </c>
      <c r="D90" s="37"/>
      <c r="E90" s="37"/>
      <c r="F90" s="24" t="str">
        <f>IF(E16="","",E16)</f>
        <v>Vyplň údaj</v>
      </c>
      <c r="G90" s="37"/>
      <c r="H90" s="37"/>
      <c r="I90" s="29" t="s">
        <v>33</v>
      </c>
      <c r="J90" s="33" t="str">
        <f>E22</f>
        <v xml:space="preserve"> 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65" t="s">
        <v>86</v>
      </c>
      <c r="D92" s="166"/>
      <c r="E92" s="166"/>
      <c r="F92" s="166"/>
      <c r="G92" s="166"/>
      <c r="H92" s="166"/>
      <c r="I92" s="166"/>
      <c r="J92" s="167" t="s">
        <v>87</v>
      </c>
      <c r="K92" s="166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68" t="s">
        <v>88</v>
      </c>
      <c r="D94" s="37"/>
      <c r="E94" s="37"/>
      <c r="F94" s="37"/>
      <c r="G94" s="37"/>
      <c r="H94" s="37"/>
      <c r="I94" s="37"/>
      <c r="J94" s="107">
        <f>J128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89</v>
      </c>
    </row>
    <row r="95" spans="1:31" s="9" customFormat="1" ht="24.95" customHeight="1">
      <c r="A95" s="9"/>
      <c r="B95" s="169"/>
      <c r="C95" s="170"/>
      <c r="D95" s="171" t="s">
        <v>90</v>
      </c>
      <c r="E95" s="172"/>
      <c r="F95" s="172"/>
      <c r="G95" s="172"/>
      <c r="H95" s="172"/>
      <c r="I95" s="172"/>
      <c r="J95" s="173">
        <f>J129</f>
        <v>0</v>
      </c>
      <c r="K95" s="170"/>
      <c r="L95" s="17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5"/>
      <c r="C96" s="176"/>
      <c r="D96" s="177" t="s">
        <v>91</v>
      </c>
      <c r="E96" s="178"/>
      <c r="F96" s="178"/>
      <c r="G96" s="178"/>
      <c r="H96" s="178"/>
      <c r="I96" s="178"/>
      <c r="J96" s="179">
        <f>J130</f>
        <v>0</v>
      </c>
      <c r="K96" s="176"/>
      <c r="L96" s="18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5"/>
      <c r="C97" s="176"/>
      <c r="D97" s="177" t="s">
        <v>92</v>
      </c>
      <c r="E97" s="178"/>
      <c r="F97" s="178"/>
      <c r="G97" s="178"/>
      <c r="H97" s="178"/>
      <c r="I97" s="178"/>
      <c r="J97" s="179">
        <f>J135</f>
        <v>0</v>
      </c>
      <c r="K97" s="176"/>
      <c r="L97" s="18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5"/>
      <c r="C98" s="176"/>
      <c r="D98" s="177" t="s">
        <v>93</v>
      </c>
      <c r="E98" s="178"/>
      <c r="F98" s="178"/>
      <c r="G98" s="178"/>
      <c r="H98" s="178"/>
      <c r="I98" s="178"/>
      <c r="J98" s="179">
        <f>J146</f>
        <v>0</v>
      </c>
      <c r="K98" s="176"/>
      <c r="L98" s="18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5"/>
      <c r="C99" s="176"/>
      <c r="D99" s="177" t="s">
        <v>94</v>
      </c>
      <c r="E99" s="178"/>
      <c r="F99" s="178"/>
      <c r="G99" s="178"/>
      <c r="H99" s="178"/>
      <c r="I99" s="178"/>
      <c r="J99" s="179">
        <f>J151</f>
        <v>0</v>
      </c>
      <c r="K99" s="176"/>
      <c r="L99" s="18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5"/>
      <c r="C100" s="176"/>
      <c r="D100" s="177" t="s">
        <v>95</v>
      </c>
      <c r="E100" s="178"/>
      <c r="F100" s="178"/>
      <c r="G100" s="178"/>
      <c r="H100" s="178"/>
      <c r="I100" s="178"/>
      <c r="J100" s="179">
        <f>J153</f>
        <v>0</v>
      </c>
      <c r="K100" s="176"/>
      <c r="L100" s="18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5"/>
      <c r="C101" s="176"/>
      <c r="D101" s="177" t="s">
        <v>96</v>
      </c>
      <c r="E101" s="178"/>
      <c r="F101" s="178"/>
      <c r="G101" s="178"/>
      <c r="H101" s="178"/>
      <c r="I101" s="178"/>
      <c r="J101" s="179">
        <f>J156</f>
        <v>0</v>
      </c>
      <c r="K101" s="176"/>
      <c r="L101" s="18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5"/>
      <c r="C102" s="176"/>
      <c r="D102" s="177" t="s">
        <v>97</v>
      </c>
      <c r="E102" s="178"/>
      <c r="F102" s="178"/>
      <c r="G102" s="178"/>
      <c r="H102" s="178"/>
      <c r="I102" s="178"/>
      <c r="J102" s="179">
        <f>J163</f>
        <v>0</v>
      </c>
      <c r="K102" s="176"/>
      <c r="L102" s="18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5"/>
      <c r="C103" s="176"/>
      <c r="D103" s="177" t="s">
        <v>98</v>
      </c>
      <c r="E103" s="178"/>
      <c r="F103" s="178"/>
      <c r="G103" s="178"/>
      <c r="H103" s="178"/>
      <c r="I103" s="178"/>
      <c r="J103" s="179">
        <f>J169</f>
        <v>0</v>
      </c>
      <c r="K103" s="176"/>
      <c r="L103" s="18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69"/>
      <c r="C104" s="170"/>
      <c r="D104" s="171" t="s">
        <v>99</v>
      </c>
      <c r="E104" s="172"/>
      <c r="F104" s="172"/>
      <c r="G104" s="172"/>
      <c r="H104" s="172"/>
      <c r="I104" s="172"/>
      <c r="J104" s="173">
        <f>J172</f>
        <v>0</v>
      </c>
      <c r="K104" s="170"/>
      <c r="L104" s="17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75"/>
      <c r="C105" s="176"/>
      <c r="D105" s="177" t="s">
        <v>100</v>
      </c>
      <c r="E105" s="178"/>
      <c r="F105" s="178"/>
      <c r="G105" s="178"/>
      <c r="H105" s="178"/>
      <c r="I105" s="178"/>
      <c r="J105" s="179">
        <f>J173</f>
        <v>0</v>
      </c>
      <c r="K105" s="176"/>
      <c r="L105" s="18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5"/>
      <c r="C106" s="176"/>
      <c r="D106" s="177" t="s">
        <v>101</v>
      </c>
      <c r="E106" s="178"/>
      <c r="F106" s="178"/>
      <c r="G106" s="178"/>
      <c r="H106" s="178"/>
      <c r="I106" s="178"/>
      <c r="J106" s="179">
        <f>J176</f>
        <v>0</v>
      </c>
      <c r="K106" s="176"/>
      <c r="L106" s="18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5"/>
      <c r="C107" s="176"/>
      <c r="D107" s="177" t="s">
        <v>102</v>
      </c>
      <c r="E107" s="178"/>
      <c r="F107" s="178"/>
      <c r="G107" s="178"/>
      <c r="H107" s="178"/>
      <c r="I107" s="178"/>
      <c r="J107" s="179">
        <f>J179</f>
        <v>0</v>
      </c>
      <c r="K107" s="176"/>
      <c r="L107" s="18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69"/>
      <c r="C108" s="170"/>
      <c r="D108" s="171" t="s">
        <v>103</v>
      </c>
      <c r="E108" s="172"/>
      <c r="F108" s="172"/>
      <c r="G108" s="172"/>
      <c r="H108" s="172"/>
      <c r="I108" s="172"/>
      <c r="J108" s="173">
        <f>J181</f>
        <v>0</v>
      </c>
      <c r="K108" s="170"/>
      <c r="L108" s="17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75"/>
      <c r="C109" s="176"/>
      <c r="D109" s="177" t="s">
        <v>104</v>
      </c>
      <c r="E109" s="178"/>
      <c r="F109" s="178"/>
      <c r="G109" s="178"/>
      <c r="H109" s="178"/>
      <c r="I109" s="178"/>
      <c r="J109" s="179">
        <f>J182</f>
        <v>0</v>
      </c>
      <c r="K109" s="176"/>
      <c r="L109" s="18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5"/>
      <c r="C110" s="176"/>
      <c r="D110" s="177" t="s">
        <v>105</v>
      </c>
      <c r="E110" s="178"/>
      <c r="F110" s="178"/>
      <c r="G110" s="178"/>
      <c r="H110" s="178"/>
      <c r="I110" s="178"/>
      <c r="J110" s="179">
        <f>J184</f>
        <v>0</v>
      </c>
      <c r="K110" s="176"/>
      <c r="L110" s="18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6.95" customHeight="1">
      <c r="A116" s="35"/>
      <c r="B116" s="65"/>
      <c r="C116" s="66"/>
      <c r="D116" s="66"/>
      <c r="E116" s="66"/>
      <c r="F116" s="66"/>
      <c r="G116" s="66"/>
      <c r="H116" s="66"/>
      <c r="I116" s="66"/>
      <c r="J116" s="66"/>
      <c r="K116" s="66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4.95" customHeight="1">
      <c r="A117" s="35"/>
      <c r="B117" s="36"/>
      <c r="C117" s="20" t="s">
        <v>106</v>
      </c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16</v>
      </c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30" customHeight="1">
      <c r="A120" s="35"/>
      <c r="B120" s="36"/>
      <c r="C120" s="37"/>
      <c r="D120" s="37"/>
      <c r="E120" s="73" t="str">
        <f>E7</f>
        <v>Obnova opěrmé zdi na poz. 1275 v areálu Muzea uměmí a designu v Benešově</v>
      </c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9" t="s">
        <v>20</v>
      </c>
      <c r="D122" s="37"/>
      <c r="E122" s="37"/>
      <c r="F122" s="24" t="str">
        <f>F10</f>
        <v>Benešov</v>
      </c>
      <c r="G122" s="37"/>
      <c r="H122" s="37"/>
      <c r="I122" s="29" t="s">
        <v>22</v>
      </c>
      <c r="J122" s="76" t="str">
        <f>IF(J10="","",J10)</f>
        <v>31. 3. 2023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25.65" customHeight="1">
      <c r="A124" s="35"/>
      <c r="B124" s="36"/>
      <c r="C124" s="29" t="s">
        <v>24</v>
      </c>
      <c r="D124" s="37"/>
      <c r="E124" s="37"/>
      <c r="F124" s="24" t="str">
        <f>E13</f>
        <v>Město Benešov, Masarykova nám. 100, Benešov</v>
      </c>
      <c r="G124" s="37"/>
      <c r="H124" s="37"/>
      <c r="I124" s="29" t="s">
        <v>30</v>
      </c>
      <c r="J124" s="33" t="str">
        <f>E19</f>
        <v>IPROS, s.r.o.Tyršova 2076, 256 01 Benešov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15" customHeight="1">
      <c r="A125" s="35"/>
      <c r="B125" s="36"/>
      <c r="C125" s="29" t="s">
        <v>28</v>
      </c>
      <c r="D125" s="37"/>
      <c r="E125" s="37"/>
      <c r="F125" s="24" t="str">
        <f>IF(E16="","",E16)</f>
        <v>Vyplň údaj</v>
      </c>
      <c r="G125" s="37"/>
      <c r="H125" s="37"/>
      <c r="I125" s="29" t="s">
        <v>33</v>
      </c>
      <c r="J125" s="33" t="str">
        <f>E22</f>
        <v xml:space="preserve"> </v>
      </c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0.3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11" customFormat="1" ht="29.25" customHeight="1">
      <c r="A127" s="181"/>
      <c r="B127" s="182"/>
      <c r="C127" s="183" t="s">
        <v>107</v>
      </c>
      <c r="D127" s="184" t="s">
        <v>61</v>
      </c>
      <c r="E127" s="184" t="s">
        <v>57</v>
      </c>
      <c r="F127" s="184" t="s">
        <v>58</v>
      </c>
      <c r="G127" s="184" t="s">
        <v>108</v>
      </c>
      <c r="H127" s="184" t="s">
        <v>109</v>
      </c>
      <c r="I127" s="184" t="s">
        <v>110</v>
      </c>
      <c r="J127" s="185" t="s">
        <v>87</v>
      </c>
      <c r="K127" s="186" t="s">
        <v>111</v>
      </c>
      <c r="L127" s="187"/>
      <c r="M127" s="97" t="s">
        <v>1</v>
      </c>
      <c r="N127" s="98" t="s">
        <v>40</v>
      </c>
      <c r="O127" s="98" t="s">
        <v>112</v>
      </c>
      <c r="P127" s="98" t="s">
        <v>113</v>
      </c>
      <c r="Q127" s="98" t="s">
        <v>114</v>
      </c>
      <c r="R127" s="98" t="s">
        <v>115</v>
      </c>
      <c r="S127" s="98" t="s">
        <v>116</v>
      </c>
      <c r="T127" s="99" t="s">
        <v>117</v>
      </c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</row>
    <row r="128" spans="1:63" s="2" customFormat="1" ht="22.8" customHeight="1">
      <c r="A128" s="35"/>
      <c r="B128" s="36"/>
      <c r="C128" s="104" t="s">
        <v>118</v>
      </c>
      <c r="D128" s="37"/>
      <c r="E128" s="37"/>
      <c r="F128" s="37"/>
      <c r="G128" s="37"/>
      <c r="H128" s="37"/>
      <c r="I128" s="37"/>
      <c r="J128" s="188">
        <f>BK128</f>
        <v>0</v>
      </c>
      <c r="K128" s="37"/>
      <c r="L128" s="41"/>
      <c r="M128" s="100"/>
      <c r="N128" s="189"/>
      <c r="O128" s="101"/>
      <c r="P128" s="190">
        <f>P129+P172+P181</f>
        <v>0</v>
      </c>
      <c r="Q128" s="101"/>
      <c r="R128" s="190">
        <f>R129+R172+R181</f>
        <v>55.49306422</v>
      </c>
      <c r="S128" s="101"/>
      <c r="T128" s="191">
        <f>T129+T172+T181</f>
        <v>86.14000000000001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75</v>
      </c>
      <c r="AU128" s="14" t="s">
        <v>89</v>
      </c>
      <c r="BK128" s="192">
        <f>BK129+BK172+BK181</f>
        <v>0</v>
      </c>
    </row>
    <row r="129" spans="1:63" s="12" customFormat="1" ht="25.9" customHeight="1">
      <c r="A129" s="12"/>
      <c r="B129" s="193"/>
      <c r="C129" s="194"/>
      <c r="D129" s="195" t="s">
        <v>75</v>
      </c>
      <c r="E129" s="196" t="s">
        <v>119</v>
      </c>
      <c r="F129" s="196" t="s">
        <v>120</v>
      </c>
      <c r="G129" s="194"/>
      <c r="H129" s="194"/>
      <c r="I129" s="197"/>
      <c r="J129" s="198">
        <f>BK129</f>
        <v>0</v>
      </c>
      <c r="K129" s="194"/>
      <c r="L129" s="199"/>
      <c r="M129" s="200"/>
      <c r="N129" s="201"/>
      <c r="O129" s="201"/>
      <c r="P129" s="202">
        <f>P130+P135+P146+P151+P153+P156+P163+P169</f>
        <v>0</v>
      </c>
      <c r="Q129" s="201"/>
      <c r="R129" s="202">
        <f>R130+R135+R146+R151+R153+R156+R163+R169</f>
        <v>55.45538397</v>
      </c>
      <c r="S129" s="201"/>
      <c r="T129" s="203">
        <f>T130+T135+T146+T151+T153+T156+T163+T169</f>
        <v>86.14000000000001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4" t="s">
        <v>81</v>
      </c>
      <c r="AT129" s="205" t="s">
        <v>75</v>
      </c>
      <c r="AU129" s="205" t="s">
        <v>76</v>
      </c>
      <c r="AY129" s="204" t="s">
        <v>121</v>
      </c>
      <c r="BK129" s="206">
        <f>BK130+BK135+BK146+BK151+BK153+BK156+BK163+BK169</f>
        <v>0</v>
      </c>
    </row>
    <row r="130" spans="1:63" s="12" customFormat="1" ht="22.8" customHeight="1">
      <c r="A130" s="12"/>
      <c r="B130" s="193"/>
      <c r="C130" s="194"/>
      <c r="D130" s="195" t="s">
        <v>75</v>
      </c>
      <c r="E130" s="207" t="s">
        <v>81</v>
      </c>
      <c r="F130" s="207" t="s">
        <v>122</v>
      </c>
      <c r="G130" s="194"/>
      <c r="H130" s="194"/>
      <c r="I130" s="197"/>
      <c r="J130" s="208">
        <f>BK130</f>
        <v>0</v>
      </c>
      <c r="K130" s="194"/>
      <c r="L130" s="199"/>
      <c r="M130" s="200"/>
      <c r="N130" s="201"/>
      <c r="O130" s="201"/>
      <c r="P130" s="202">
        <f>SUM(P131:P134)</f>
        <v>0</v>
      </c>
      <c r="Q130" s="201"/>
      <c r="R130" s="202">
        <f>SUM(R131:R134)</f>
        <v>0.061239</v>
      </c>
      <c r="S130" s="201"/>
      <c r="T130" s="203">
        <f>SUM(T131:T134)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4" t="s">
        <v>81</v>
      </c>
      <c r="AT130" s="205" t="s">
        <v>75</v>
      </c>
      <c r="AU130" s="205" t="s">
        <v>81</v>
      </c>
      <c r="AY130" s="204" t="s">
        <v>121</v>
      </c>
      <c r="BK130" s="206">
        <f>SUM(BK131:BK134)</f>
        <v>0</v>
      </c>
    </row>
    <row r="131" spans="1:65" s="2" customFormat="1" ht="24.15" customHeight="1">
      <c r="A131" s="35"/>
      <c r="B131" s="36"/>
      <c r="C131" s="209" t="s">
        <v>81</v>
      </c>
      <c r="D131" s="209" t="s">
        <v>123</v>
      </c>
      <c r="E131" s="210" t="s">
        <v>124</v>
      </c>
      <c r="F131" s="211" t="s">
        <v>125</v>
      </c>
      <c r="G131" s="212" t="s">
        <v>126</v>
      </c>
      <c r="H131" s="213">
        <v>30.976</v>
      </c>
      <c r="I131" s="214"/>
      <c r="J131" s="215">
        <f>ROUND(I131*H131,2)</f>
        <v>0</v>
      </c>
      <c r="K131" s="216"/>
      <c r="L131" s="41"/>
      <c r="M131" s="217" t="s">
        <v>1</v>
      </c>
      <c r="N131" s="218" t="s">
        <v>41</v>
      </c>
      <c r="O131" s="88"/>
      <c r="P131" s="219">
        <f>O131*H131</f>
        <v>0</v>
      </c>
      <c r="Q131" s="219">
        <v>0</v>
      </c>
      <c r="R131" s="219">
        <f>Q131*H131</f>
        <v>0</v>
      </c>
      <c r="S131" s="219">
        <v>0</v>
      </c>
      <c r="T131" s="220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1" t="s">
        <v>127</v>
      </c>
      <c r="AT131" s="221" t="s">
        <v>123</v>
      </c>
      <c r="AU131" s="221" t="s">
        <v>83</v>
      </c>
      <c r="AY131" s="14" t="s">
        <v>121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4" t="s">
        <v>81</v>
      </c>
      <c r="BK131" s="222">
        <f>ROUND(I131*H131,2)</f>
        <v>0</v>
      </c>
      <c r="BL131" s="14" t="s">
        <v>127</v>
      </c>
      <c r="BM131" s="221" t="s">
        <v>128</v>
      </c>
    </row>
    <row r="132" spans="1:65" s="2" customFormat="1" ht="21.75" customHeight="1">
      <c r="A132" s="35"/>
      <c r="B132" s="36"/>
      <c r="C132" s="209" t="s">
        <v>83</v>
      </c>
      <c r="D132" s="209" t="s">
        <v>123</v>
      </c>
      <c r="E132" s="210" t="s">
        <v>129</v>
      </c>
      <c r="F132" s="211" t="s">
        <v>130</v>
      </c>
      <c r="G132" s="212" t="s">
        <v>131</v>
      </c>
      <c r="H132" s="213">
        <v>41.1</v>
      </c>
      <c r="I132" s="214"/>
      <c r="J132" s="215">
        <f>ROUND(I132*H132,2)</f>
        <v>0</v>
      </c>
      <c r="K132" s="216"/>
      <c r="L132" s="41"/>
      <c r="M132" s="217" t="s">
        <v>1</v>
      </c>
      <c r="N132" s="218" t="s">
        <v>41</v>
      </c>
      <c r="O132" s="88"/>
      <c r="P132" s="219">
        <f>O132*H132</f>
        <v>0</v>
      </c>
      <c r="Q132" s="219">
        <v>0.00149</v>
      </c>
      <c r="R132" s="219">
        <f>Q132*H132</f>
        <v>0.061239</v>
      </c>
      <c r="S132" s="219">
        <v>0</v>
      </c>
      <c r="T132" s="220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1" t="s">
        <v>127</v>
      </c>
      <c r="AT132" s="221" t="s">
        <v>123</v>
      </c>
      <c r="AU132" s="221" t="s">
        <v>83</v>
      </c>
      <c r="AY132" s="14" t="s">
        <v>121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14" t="s">
        <v>81</v>
      </c>
      <c r="BK132" s="222">
        <f>ROUND(I132*H132,2)</f>
        <v>0</v>
      </c>
      <c r="BL132" s="14" t="s">
        <v>127</v>
      </c>
      <c r="BM132" s="221" t="s">
        <v>132</v>
      </c>
    </row>
    <row r="133" spans="1:65" s="2" customFormat="1" ht="16.5" customHeight="1">
      <c r="A133" s="35"/>
      <c r="B133" s="36"/>
      <c r="C133" s="209" t="s">
        <v>133</v>
      </c>
      <c r="D133" s="209" t="s">
        <v>123</v>
      </c>
      <c r="E133" s="210" t="s">
        <v>134</v>
      </c>
      <c r="F133" s="211" t="s">
        <v>135</v>
      </c>
      <c r="G133" s="212" t="s">
        <v>131</v>
      </c>
      <c r="H133" s="213">
        <v>41.1</v>
      </c>
      <c r="I133" s="214"/>
      <c r="J133" s="215">
        <f>ROUND(I133*H133,2)</f>
        <v>0</v>
      </c>
      <c r="K133" s="216"/>
      <c r="L133" s="41"/>
      <c r="M133" s="217" t="s">
        <v>1</v>
      </c>
      <c r="N133" s="218" t="s">
        <v>41</v>
      </c>
      <c r="O133" s="88"/>
      <c r="P133" s="219">
        <f>O133*H133</f>
        <v>0</v>
      </c>
      <c r="Q133" s="219">
        <v>0</v>
      </c>
      <c r="R133" s="219">
        <f>Q133*H133</f>
        <v>0</v>
      </c>
      <c r="S133" s="219">
        <v>0</v>
      </c>
      <c r="T133" s="220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1" t="s">
        <v>127</v>
      </c>
      <c r="AT133" s="221" t="s">
        <v>123</v>
      </c>
      <c r="AU133" s="221" t="s">
        <v>83</v>
      </c>
      <c r="AY133" s="14" t="s">
        <v>121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14" t="s">
        <v>81</v>
      </c>
      <c r="BK133" s="222">
        <f>ROUND(I133*H133,2)</f>
        <v>0</v>
      </c>
      <c r="BL133" s="14" t="s">
        <v>127</v>
      </c>
      <c r="BM133" s="221" t="s">
        <v>136</v>
      </c>
    </row>
    <row r="134" spans="1:65" s="2" customFormat="1" ht="24.15" customHeight="1">
      <c r="A134" s="35"/>
      <c r="B134" s="36"/>
      <c r="C134" s="209" t="s">
        <v>127</v>
      </c>
      <c r="D134" s="209" t="s">
        <v>123</v>
      </c>
      <c r="E134" s="210" t="s">
        <v>137</v>
      </c>
      <c r="F134" s="211" t="s">
        <v>138</v>
      </c>
      <c r="G134" s="212" t="s">
        <v>126</v>
      </c>
      <c r="H134" s="213">
        <v>14.282</v>
      </c>
      <c r="I134" s="214"/>
      <c r="J134" s="215">
        <f>ROUND(I134*H134,2)</f>
        <v>0</v>
      </c>
      <c r="K134" s="216"/>
      <c r="L134" s="41"/>
      <c r="M134" s="217" t="s">
        <v>1</v>
      </c>
      <c r="N134" s="218" t="s">
        <v>41</v>
      </c>
      <c r="O134" s="88"/>
      <c r="P134" s="219">
        <f>O134*H134</f>
        <v>0</v>
      </c>
      <c r="Q134" s="219">
        <v>0</v>
      </c>
      <c r="R134" s="219">
        <f>Q134*H134</f>
        <v>0</v>
      </c>
      <c r="S134" s="219">
        <v>0</v>
      </c>
      <c r="T134" s="220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1" t="s">
        <v>127</v>
      </c>
      <c r="AT134" s="221" t="s">
        <v>123</v>
      </c>
      <c r="AU134" s="221" t="s">
        <v>83</v>
      </c>
      <c r="AY134" s="14" t="s">
        <v>121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4" t="s">
        <v>81</v>
      </c>
      <c r="BK134" s="222">
        <f>ROUND(I134*H134,2)</f>
        <v>0</v>
      </c>
      <c r="BL134" s="14" t="s">
        <v>127</v>
      </c>
      <c r="BM134" s="221" t="s">
        <v>139</v>
      </c>
    </row>
    <row r="135" spans="1:63" s="12" customFormat="1" ht="22.8" customHeight="1">
      <c r="A135" s="12"/>
      <c r="B135" s="193"/>
      <c r="C135" s="194"/>
      <c r="D135" s="195" t="s">
        <v>75</v>
      </c>
      <c r="E135" s="207" t="s">
        <v>83</v>
      </c>
      <c r="F135" s="207" t="s">
        <v>140</v>
      </c>
      <c r="G135" s="194"/>
      <c r="H135" s="194"/>
      <c r="I135" s="197"/>
      <c r="J135" s="208">
        <f>BK135</f>
        <v>0</v>
      </c>
      <c r="K135" s="194"/>
      <c r="L135" s="199"/>
      <c r="M135" s="200"/>
      <c r="N135" s="201"/>
      <c r="O135" s="201"/>
      <c r="P135" s="202">
        <f>SUM(P136:P145)</f>
        <v>0</v>
      </c>
      <c r="Q135" s="201"/>
      <c r="R135" s="202">
        <f>SUM(R136:R145)</f>
        <v>12.338137969999998</v>
      </c>
      <c r="S135" s="201"/>
      <c r="T135" s="203">
        <f>SUM(T136:T145)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4" t="s">
        <v>81</v>
      </c>
      <c r="AT135" s="205" t="s">
        <v>75</v>
      </c>
      <c r="AU135" s="205" t="s">
        <v>81</v>
      </c>
      <c r="AY135" s="204" t="s">
        <v>121</v>
      </c>
      <c r="BK135" s="206">
        <f>SUM(BK136:BK145)</f>
        <v>0</v>
      </c>
    </row>
    <row r="136" spans="1:65" s="2" customFormat="1" ht="33" customHeight="1">
      <c r="A136" s="35"/>
      <c r="B136" s="36"/>
      <c r="C136" s="209" t="s">
        <v>141</v>
      </c>
      <c r="D136" s="209" t="s">
        <v>123</v>
      </c>
      <c r="E136" s="210" t="s">
        <v>142</v>
      </c>
      <c r="F136" s="211" t="s">
        <v>143</v>
      </c>
      <c r="G136" s="212" t="s">
        <v>126</v>
      </c>
      <c r="H136" s="213">
        <v>0.617</v>
      </c>
      <c r="I136" s="214"/>
      <c r="J136" s="215">
        <f>ROUND(I136*H136,2)</f>
        <v>0</v>
      </c>
      <c r="K136" s="216"/>
      <c r="L136" s="41"/>
      <c r="M136" s="217" t="s">
        <v>1</v>
      </c>
      <c r="N136" s="218" t="s">
        <v>41</v>
      </c>
      <c r="O136" s="88"/>
      <c r="P136" s="219">
        <f>O136*H136</f>
        <v>0</v>
      </c>
      <c r="Q136" s="219">
        <v>0</v>
      </c>
      <c r="R136" s="219">
        <f>Q136*H136</f>
        <v>0</v>
      </c>
      <c r="S136" s="219">
        <v>0</v>
      </c>
      <c r="T136" s="220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1" t="s">
        <v>127</v>
      </c>
      <c r="AT136" s="221" t="s">
        <v>123</v>
      </c>
      <c r="AU136" s="221" t="s">
        <v>83</v>
      </c>
      <c r="AY136" s="14" t="s">
        <v>121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4" t="s">
        <v>81</v>
      </c>
      <c r="BK136" s="222">
        <f>ROUND(I136*H136,2)</f>
        <v>0</v>
      </c>
      <c r="BL136" s="14" t="s">
        <v>127</v>
      </c>
      <c r="BM136" s="221" t="s">
        <v>144</v>
      </c>
    </row>
    <row r="137" spans="1:65" s="2" customFormat="1" ht="33" customHeight="1">
      <c r="A137" s="35"/>
      <c r="B137" s="36"/>
      <c r="C137" s="209" t="s">
        <v>145</v>
      </c>
      <c r="D137" s="209" t="s">
        <v>123</v>
      </c>
      <c r="E137" s="210" t="s">
        <v>146</v>
      </c>
      <c r="F137" s="211" t="s">
        <v>147</v>
      </c>
      <c r="G137" s="212" t="s">
        <v>131</v>
      </c>
      <c r="H137" s="213">
        <v>14.385</v>
      </c>
      <c r="I137" s="214"/>
      <c r="J137" s="215">
        <f>ROUND(I137*H137,2)</f>
        <v>0</v>
      </c>
      <c r="K137" s="216"/>
      <c r="L137" s="41"/>
      <c r="M137" s="217" t="s">
        <v>1</v>
      </c>
      <c r="N137" s="218" t="s">
        <v>41</v>
      </c>
      <c r="O137" s="88"/>
      <c r="P137" s="219">
        <f>O137*H137</f>
        <v>0</v>
      </c>
      <c r="Q137" s="219">
        <v>0.00031</v>
      </c>
      <c r="R137" s="219">
        <f>Q137*H137</f>
        <v>0.00445935</v>
      </c>
      <c r="S137" s="219">
        <v>0</v>
      </c>
      <c r="T137" s="220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1" t="s">
        <v>127</v>
      </c>
      <c r="AT137" s="221" t="s">
        <v>123</v>
      </c>
      <c r="AU137" s="221" t="s">
        <v>83</v>
      </c>
      <c r="AY137" s="14" t="s">
        <v>121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4" t="s">
        <v>81</v>
      </c>
      <c r="BK137" s="222">
        <f>ROUND(I137*H137,2)</f>
        <v>0</v>
      </c>
      <c r="BL137" s="14" t="s">
        <v>127</v>
      </c>
      <c r="BM137" s="221" t="s">
        <v>148</v>
      </c>
    </row>
    <row r="138" spans="1:65" s="2" customFormat="1" ht="24.15" customHeight="1">
      <c r="A138" s="35"/>
      <c r="B138" s="36"/>
      <c r="C138" s="223" t="s">
        <v>149</v>
      </c>
      <c r="D138" s="223" t="s">
        <v>150</v>
      </c>
      <c r="E138" s="224" t="s">
        <v>151</v>
      </c>
      <c r="F138" s="225" t="s">
        <v>152</v>
      </c>
      <c r="G138" s="226" t="s">
        <v>131</v>
      </c>
      <c r="H138" s="227">
        <v>17.039</v>
      </c>
      <c r="I138" s="228"/>
      <c r="J138" s="229">
        <f>ROUND(I138*H138,2)</f>
        <v>0</v>
      </c>
      <c r="K138" s="230"/>
      <c r="L138" s="231"/>
      <c r="M138" s="232" t="s">
        <v>1</v>
      </c>
      <c r="N138" s="233" t="s">
        <v>41</v>
      </c>
      <c r="O138" s="88"/>
      <c r="P138" s="219">
        <f>O138*H138</f>
        <v>0</v>
      </c>
      <c r="Q138" s="219">
        <v>0.0004</v>
      </c>
      <c r="R138" s="219">
        <f>Q138*H138</f>
        <v>0.006815600000000001</v>
      </c>
      <c r="S138" s="219">
        <v>0</v>
      </c>
      <c r="T138" s="220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1" t="s">
        <v>153</v>
      </c>
      <c r="AT138" s="221" t="s">
        <v>150</v>
      </c>
      <c r="AU138" s="221" t="s">
        <v>83</v>
      </c>
      <c r="AY138" s="14" t="s">
        <v>121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4" t="s">
        <v>81</v>
      </c>
      <c r="BK138" s="222">
        <f>ROUND(I138*H138,2)</f>
        <v>0</v>
      </c>
      <c r="BL138" s="14" t="s">
        <v>127</v>
      </c>
      <c r="BM138" s="221" t="s">
        <v>154</v>
      </c>
    </row>
    <row r="139" spans="1:65" s="2" customFormat="1" ht="24.15" customHeight="1">
      <c r="A139" s="35"/>
      <c r="B139" s="36"/>
      <c r="C139" s="209" t="s">
        <v>153</v>
      </c>
      <c r="D139" s="209" t="s">
        <v>123</v>
      </c>
      <c r="E139" s="210" t="s">
        <v>155</v>
      </c>
      <c r="F139" s="211" t="s">
        <v>156</v>
      </c>
      <c r="G139" s="212" t="s">
        <v>157</v>
      </c>
      <c r="H139" s="213">
        <v>13.7</v>
      </c>
      <c r="I139" s="214"/>
      <c r="J139" s="215">
        <f>ROUND(I139*H139,2)</f>
        <v>0</v>
      </c>
      <c r="K139" s="216"/>
      <c r="L139" s="41"/>
      <c r="M139" s="217" t="s">
        <v>1</v>
      </c>
      <c r="N139" s="218" t="s">
        <v>41</v>
      </c>
      <c r="O139" s="88"/>
      <c r="P139" s="219">
        <f>O139*H139</f>
        <v>0</v>
      </c>
      <c r="Q139" s="219">
        <v>0.00033</v>
      </c>
      <c r="R139" s="219">
        <f>Q139*H139</f>
        <v>0.004521</v>
      </c>
      <c r="S139" s="219">
        <v>0</v>
      </c>
      <c r="T139" s="220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1" t="s">
        <v>127</v>
      </c>
      <c r="AT139" s="221" t="s">
        <v>123</v>
      </c>
      <c r="AU139" s="221" t="s">
        <v>83</v>
      </c>
      <c r="AY139" s="14" t="s">
        <v>121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4" t="s">
        <v>81</v>
      </c>
      <c r="BK139" s="222">
        <f>ROUND(I139*H139,2)</f>
        <v>0</v>
      </c>
      <c r="BL139" s="14" t="s">
        <v>127</v>
      </c>
      <c r="BM139" s="221" t="s">
        <v>158</v>
      </c>
    </row>
    <row r="140" spans="1:65" s="2" customFormat="1" ht="24.15" customHeight="1">
      <c r="A140" s="35"/>
      <c r="B140" s="36"/>
      <c r="C140" s="209" t="s">
        <v>159</v>
      </c>
      <c r="D140" s="209" t="s">
        <v>123</v>
      </c>
      <c r="E140" s="210" t="s">
        <v>160</v>
      </c>
      <c r="F140" s="211" t="s">
        <v>161</v>
      </c>
      <c r="G140" s="212" t="s">
        <v>157</v>
      </c>
      <c r="H140" s="213">
        <v>4.8</v>
      </c>
      <c r="I140" s="214"/>
      <c r="J140" s="215">
        <f>ROUND(I140*H140,2)</f>
        <v>0</v>
      </c>
      <c r="K140" s="216"/>
      <c r="L140" s="41"/>
      <c r="M140" s="217" t="s">
        <v>1</v>
      </c>
      <c r="N140" s="218" t="s">
        <v>41</v>
      </c>
      <c r="O140" s="88"/>
      <c r="P140" s="219">
        <f>O140*H140</f>
        <v>0</v>
      </c>
      <c r="Q140" s="219">
        <v>0.00036</v>
      </c>
      <c r="R140" s="219">
        <f>Q140*H140</f>
        <v>0.0017280000000000002</v>
      </c>
      <c r="S140" s="219">
        <v>0</v>
      </c>
      <c r="T140" s="220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1" t="s">
        <v>127</v>
      </c>
      <c r="AT140" s="221" t="s">
        <v>123</v>
      </c>
      <c r="AU140" s="221" t="s">
        <v>83</v>
      </c>
      <c r="AY140" s="14" t="s">
        <v>121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4" t="s">
        <v>81</v>
      </c>
      <c r="BK140" s="222">
        <f>ROUND(I140*H140,2)</f>
        <v>0</v>
      </c>
      <c r="BL140" s="14" t="s">
        <v>127</v>
      </c>
      <c r="BM140" s="221" t="s">
        <v>162</v>
      </c>
    </row>
    <row r="141" spans="1:65" s="2" customFormat="1" ht="21.75" customHeight="1">
      <c r="A141" s="35"/>
      <c r="B141" s="36"/>
      <c r="C141" s="209" t="s">
        <v>163</v>
      </c>
      <c r="D141" s="209" t="s">
        <v>123</v>
      </c>
      <c r="E141" s="210" t="s">
        <v>164</v>
      </c>
      <c r="F141" s="211" t="s">
        <v>165</v>
      </c>
      <c r="G141" s="212" t="s">
        <v>166</v>
      </c>
      <c r="H141" s="213">
        <v>0.134</v>
      </c>
      <c r="I141" s="214"/>
      <c r="J141" s="215">
        <f>ROUND(I141*H141,2)</f>
        <v>0</v>
      </c>
      <c r="K141" s="216"/>
      <c r="L141" s="41"/>
      <c r="M141" s="217" t="s">
        <v>1</v>
      </c>
      <c r="N141" s="218" t="s">
        <v>41</v>
      </c>
      <c r="O141" s="88"/>
      <c r="P141" s="219">
        <f>O141*H141</f>
        <v>0</v>
      </c>
      <c r="Q141" s="219">
        <v>1.06062</v>
      </c>
      <c r="R141" s="219">
        <f>Q141*H141</f>
        <v>0.14212307999999998</v>
      </c>
      <c r="S141" s="219">
        <v>0</v>
      </c>
      <c r="T141" s="220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1" t="s">
        <v>127</v>
      </c>
      <c r="AT141" s="221" t="s">
        <v>123</v>
      </c>
      <c r="AU141" s="221" t="s">
        <v>83</v>
      </c>
      <c r="AY141" s="14" t="s">
        <v>121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4" t="s">
        <v>81</v>
      </c>
      <c r="BK141" s="222">
        <f>ROUND(I141*H141,2)</f>
        <v>0</v>
      </c>
      <c r="BL141" s="14" t="s">
        <v>127</v>
      </c>
      <c r="BM141" s="221" t="s">
        <v>167</v>
      </c>
    </row>
    <row r="142" spans="1:65" s="2" customFormat="1" ht="16.5" customHeight="1">
      <c r="A142" s="35"/>
      <c r="B142" s="36"/>
      <c r="C142" s="209" t="s">
        <v>168</v>
      </c>
      <c r="D142" s="209" t="s">
        <v>123</v>
      </c>
      <c r="E142" s="210" t="s">
        <v>169</v>
      </c>
      <c r="F142" s="211" t="s">
        <v>170</v>
      </c>
      <c r="G142" s="212" t="s">
        <v>166</v>
      </c>
      <c r="H142" s="213">
        <v>0.147</v>
      </c>
      <c r="I142" s="214"/>
      <c r="J142" s="215">
        <f>ROUND(I142*H142,2)</f>
        <v>0</v>
      </c>
      <c r="K142" s="216"/>
      <c r="L142" s="41"/>
      <c r="M142" s="217" t="s">
        <v>1</v>
      </c>
      <c r="N142" s="218" t="s">
        <v>41</v>
      </c>
      <c r="O142" s="88"/>
      <c r="P142" s="219">
        <f>O142*H142</f>
        <v>0</v>
      </c>
      <c r="Q142" s="219">
        <v>1.06277</v>
      </c>
      <c r="R142" s="219">
        <f>Q142*H142</f>
        <v>0.15622719</v>
      </c>
      <c r="S142" s="219">
        <v>0</v>
      </c>
      <c r="T142" s="220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1" t="s">
        <v>127</v>
      </c>
      <c r="AT142" s="221" t="s">
        <v>123</v>
      </c>
      <c r="AU142" s="221" t="s">
        <v>83</v>
      </c>
      <c r="AY142" s="14" t="s">
        <v>121</v>
      </c>
      <c r="BE142" s="222">
        <f>IF(N142="základní",J142,0)</f>
        <v>0</v>
      </c>
      <c r="BF142" s="222">
        <f>IF(N142="snížená",J142,0)</f>
        <v>0</v>
      </c>
      <c r="BG142" s="222">
        <f>IF(N142="zákl. přenesená",J142,0)</f>
        <v>0</v>
      </c>
      <c r="BH142" s="222">
        <f>IF(N142="sníž. přenesená",J142,0)</f>
        <v>0</v>
      </c>
      <c r="BI142" s="222">
        <f>IF(N142="nulová",J142,0)</f>
        <v>0</v>
      </c>
      <c r="BJ142" s="14" t="s">
        <v>81</v>
      </c>
      <c r="BK142" s="222">
        <f>ROUND(I142*H142,2)</f>
        <v>0</v>
      </c>
      <c r="BL142" s="14" t="s">
        <v>127</v>
      </c>
      <c r="BM142" s="221" t="s">
        <v>171</v>
      </c>
    </row>
    <row r="143" spans="1:65" s="2" customFormat="1" ht="24.15" customHeight="1">
      <c r="A143" s="35"/>
      <c r="B143" s="36"/>
      <c r="C143" s="209" t="s">
        <v>172</v>
      </c>
      <c r="D143" s="209" t="s">
        <v>123</v>
      </c>
      <c r="E143" s="210" t="s">
        <v>173</v>
      </c>
      <c r="F143" s="211" t="s">
        <v>174</v>
      </c>
      <c r="G143" s="212" t="s">
        <v>126</v>
      </c>
      <c r="H143" s="213">
        <v>4.795</v>
      </c>
      <c r="I143" s="214"/>
      <c r="J143" s="215">
        <f>ROUND(I143*H143,2)</f>
        <v>0</v>
      </c>
      <c r="K143" s="216"/>
      <c r="L143" s="41"/>
      <c r="M143" s="217" t="s">
        <v>1</v>
      </c>
      <c r="N143" s="218" t="s">
        <v>41</v>
      </c>
      <c r="O143" s="88"/>
      <c r="P143" s="219">
        <f>O143*H143</f>
        <v>0</v>
      </c>
      <c r="Q143" s="219">
        <v>2.50187</v>
      </c>
      <c r="R143" s="219">
        <f>Q143*H143</f>
        <v>11.996466649999999</v>
      </c>
      <c r="S143" s="219">
        <v>0</v>
      </c>
      <c r="T143" s="220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1" t="s">
        <v>127</v>
      </c>
      <c r="AT143" s="221" t="s">
        <v>123</v>
      </c>
      <c r="AU143" s="221" t="s">
        <v>83</v>
      </c>
      <c r="AY143" s="14" t="s">
        <v>121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4" t="s">
        <v>81</v>
      </c>
      <c r="BK143" s="222">
        <f>ROUND(I143*H143,2)</f>
        <v>0</v>
      </c>
      <c r="BL143" s="14" t="s">
        <v>127</v>
      </c>
      <c r="BM143" s="221" t="s">
        <v>175</v>
      </c>
    </row>
    <row r="144" spans="1:65" s="2" customFormat="1" ht="16.5" customHeight="1">
      <c r="A144" s="35"/>
      <c r="B144" s="36"/>
      <c r="C144" s="209" t="s">
        <v>176</v>
      </c>
      <c r="D144" s="209" t="s">
        <v>123</v>
      </c>
      <c r="E144" s="210" t="s">
        <v>177</v>
      </c>
      <c r="F144" s="211" t="s">
        <v>178</v>
      </c>
      <c r="G144" s="212" t="s">
        <v>131</v>
      </c>
      <c r="H144" s="213">
        <v>9.59</v>
      </c>
      <c r="I144" s="214"/>
      <c r="J144" s="215">
        <f>ROUND(I144*H144,2)</f>
        <v>0</v>
      </c>
      <c r="K144" s="216"/>
      <c r="L144" s="41"/>
      <c r="M144" s="217" t="s">
        <v>1</v>
      </c>
      <c r="N144" s="218" t="s">
        <v>41</v>
      </c>
      <c r="O144" s="88"/>
      <c r="P144" s="219">
        <f>O144*H144</f>
        <v>0</v>
      </c>
      <c r="Q144" s="219">
        <v>0.00269</v>
      </c>
      <c r="R144" s="219">
        <f>Q144*H144</f>
        <v>0.0257971</v>
      </c>
      <c r="S144" s="219">
        <v>0</v>
      </c>
      <c r="T144" s="220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1" t="s">
        <v>127</v>
      </c>
      <c r="AT144" s="221" t="s">
        <v>123</v>
      </c>
      <c r="AU144" s="221" t="s">
        <v>83</v>
      </c>
      <c r="AY144" s="14" t="s">
        <v>121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4" t="s">
        <v>81</v>
      </c>
      <c r="BK144" s="222">
        <f>ROUND(I144*H144,2)</f>
        <v>0</v>
      </c>
      <c r="BL144" s="14" t="s">
        <v>127</v>
      </c>
      <c r="BM144" s="221" t="s">
        <v>179</v>
      </c>
    </row>
    <row r="145" spans="1:65" s="2" customFormat="1" ht="16.5" customHeight="1">
      <c r="A145" s="35"/>
      <c r="B145" s="36"/>
      <c r="C145" s="209" t="s">
        <v>180</v>
      </c>
      <c r="D145" s="209" t="s">
        <v>123</v>
      </c>
      <c r="E145" s="210" t="s">
        <v>181</v>
      </c>
      <c r="F145" s="211" t="s">
        <v>182</v>
      </c>
      <c r="G145" s="212" t="s">
        <v>131</v>
      </c>
      <c r="H145" s="213">
        <v>9.59</v>
      </c>
      <c r="I145" s="214"/>
      <c r="J145" s="215">
        <f>ROUND(I145*H145,2)</f>
        <v>0</v>
      </c>
      <c r="K145" s="216"/>
      <c r="L145" s="41"/>
      <c r="M145" s="217" t="s">
        <v>1</v>
      </c>
      <c r="N145" s="218" t="s">
        <v>41</v>
      </c>
      <c r="O145" s="88"/>
      <c r="P145" s="219">
        <f>O145*H145</f>
        <v>0</v>
      </c>
      <c r="Q145" s="219">
        <v>0</v>
      </c>
      <c r="R145" s="219">
        <f>Q145*H145</f>
        <v>0</v>
      </c>
      <c r="S145" s="219">
        <v>0</v>
      </c>
      <c r="T145" s="220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1" t="s">
        <v>127</v>
      </c>
      <c r="AT145" s="221" t="s">
        <v>123</v>
      </c>
      <c r="AU145" s="221" t="s">
        <v>83</v>
      </c>
      <c r="AY145" s="14" t="s">
        <v>121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4" t="s">
        <v>81</v>
      </c>
      <c r="BK145" s="222">
        <f>ROUND(I145*H145,2)</f>
        <v>0</v>
      </c>
      <c r="BL145" s="14" t="s">
        <v>127</v>
      </c>
      <c r="BM145" s="221" t="s">
        <v>183</v>
      </c>
    </row>
    <row r="146" spans="1:63" s="12" customFormat="1" ht="22.8" customHeight="1">
      <c r="A146" s="12"/>
      <c r="B146" s="193"/>
      <c r="C146" s="194"/>
      <c r="D146" s="195" t="s">
        <v>75</v>
      </c>
      <c r="E146" s="207" t="s">
        <v>133</v>
      </c>
      <c r="F146" s="207" t="s">
        <v>184</v>
      </c>
      <c r="G146" s="194"/>
      <c r="H146" s="194"/>
      <c r="I146" s="197"/>
      <c r="J146" s="208">
        <f>BK146</f>
        <v>0</v>
      </c>
      <c r="K146" s="194"/>
      <c r="L146" s="199"/>
      <c r="M146" s="200"/>
      <c r="N146" s="201"/>
      <c r="O146" s="201"/>
      <c r="P146" s="202">
        <f>SUM(P147:P150)</f>
        <v>0</v>
      </c>
      <c r="Q146" s="201"/>
      <c r="R146" s="202">
        <f>SUM(R147:R150)</f>
        <v>35.342249</v>
      </c>
      <c r="S146" s="201"/>
      <c r="T146" s="203">
        <f>SUM(T147:T150)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4" t="s">
        <v>81</v>
      </c>
      <c r="AT146" s="205" t="s">
        <v>75</v>
      </c>
      <c r="AU146" s="205" t="s">
        <v>81</v>
      </c>
      <c r="AY146" s="204" t="s">
        <v>121</v>
      </c>
      <c r="BK146" s="206">
        <f>SUM(BK147:BK150)</f>
        <v>0</v>
      </c>
    </row>
    <row r="147" spans="1:65" s="2" customFormat="1" ht="24.15" customHeight="1">
      <c r="A147" s="35"/>
      <c r="B147" s="36"/>
      <c r="C147" s="209" t="s">
        <v>8</v>
      </c>
      <c r="D147" s="209" t="s">
        <v>123</v>
      </c>
      <c r="E147" s="210" t="s">
        <v>185</v>
      </c>
      <c r="F147" s="211" t="s">
        <v>186</v>
      </c>
      <c r="G147" s="212" t="s">
        <v>131</v>
      </c>
      <c r="H147" s="213">
        <v>8.22</v>
      </c>
      <c r="I147" s="214"/>
      <c r="J147" s="215">
        <f>ROUND(I147*H147,2)</f>
        <v>0</v>
      </c>
      <c r="K147" s="216"/>
      <c r="L147" s="41"/>
      <c r="M147" s="217" t="s">
        <v>1</v>
      </c>
      <c r="N147" s="218" t="s">
        <v>41</v>
      </c>
      <c r="O147" s="88"/>
      <c r="P147" s="219">
        <f>O147*H147</f>
        <v>0</v>
      </c>
      <c r="Q147" s="219">
        <v>0.25591</v>
      </c>
      <c r="R147" s="219">
        <f>Q147*H147</f>
        <v>2.1035802000000006</v>
      </c>
      <c r="S147" s="219">
        <v>0</v>
      </c>
      <c r="T147" s="220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1" t="s">
        <v>127</v>
      </c>
      <c r="AT147" s="221" t="s">
        <v>123</v>
      </c>
      <c r="AU147" s="221" t="s">
        <v>83</v>
      </c>
      <c r="AY147" s="14" t="s">
        <v>121</v>
      </c>
      <c r="BE147" s="222">
        <f>IF(N147="základní",J147,0)</f>
        <v>0</v>
      </c>
      <c r="BF147" s="222">
        <f>IF(N147="snížená",J147,0)</f>
        <v>0</v>
      </c>
      <c r="BG147" s="222">
        <f>IF(N147="zákl. přenesená",J147,0)</f>
        <v>0</v>
      </c>
      <c r="BH147" s="222">
        <f>IF(N147="sníž. přenesená",J147,0)</f>
        <v>0</v>
      </c>
      <c r="BI147" s="222">
        <f>IF(N147="nulová",J147,0)</f>
        <v>0</v>
      </c>
      <c r="BJ147" s="14" t="s">
        <v>81</v>
      </c>
      <c r="BK147" s="222">
        <f>ROUND(I147*H147,2)</f>
        <v>0</v>
      </c>
      <c r="BL147" s="14" t="s">
        <v>127</v>
      </c>
      <c r="BM147" s="221" t="s">
        <v>187</v>
      </c>
    </row>
    <row r="148" spans="1:65" s="2" customFormat="1" ht="33" customHeight="1">
      <c r="A148" s="35"/>
      <c r="B148" s="36"/>
      <c r="C148" s="209" t="s">
        <v>188</v>
      </c>
      <c r="D148" s="209" t="s">
        <v>123</v>
      </c>
      <c r="E148" s="210" t="s">
        <v>189</v>
      </c>
      <c r="F148" s="211" t="s">
        <v>190</v>
      </c>
      <c r="G148" s="212" t="s">
        <v>126</v>
      </c>
      <c r="H148" s="213">
        <v>5.86</v>
      </c>
      <c r="I148" s="214"/>
      <c r="J148" s="215">
        <f>ROUND(I148*H148,2)</f>
        <v>0</v>
      </c>
      <c r="K148" s="216"/>
      <c r="L148" s="41"/>
      <c r="M148" s="217" t="s">
        <v>1</v>
      </c>
      <c r="N148" s="218" t="s">
        <v>41</v>
      </c>
      <c r="O148" s="88"/>
      <c r="P148" s="219">
        <f>O148*H148</f>
        <v>0</v>
      </c>
      <c r="Q148" s="219">
        <v>2.6768</v>
      </c>
      <c r="R148" s="219">
        <f>Q148*H148</f>
        <v>15.686048000000001</v>
      </c>
      <c r="S148" s="219">
        <v>0</v>
      </c>
      <c r="T148" s="220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1" t="s">
        <v>127</v>
      </c>
      <c r="AT148" s="221" t="s">
        <v>123</v>
      </c>
      <c r="AU148" s="221" t="s">
        <v>83</v>
      </c>
      <c r="AY148" s="14" t="s">
        <v>121</v>
      </c>
      <c r="BE148" s="222">
        <f>IF(N148="základní",J148,0)</f>
        <v>0</v>
      </c>
      <c r="BF148" s="222">
        <f>IF(N148="snížená",J148,0)</f>
        <v>0</v>
      </c>
      <c r="BG148" s="222">
        <f>IF(N148="zákl. přenesená",J148,0)</f>
        <v>0</v>
      </c>
      <c r="BH148" s="222">
        <f>IF(N148="sníž. přenesená",J148,0)</f>
        <v>0</v>
      </c>
      <c r="BI148" s="222">
        <f>IF(N148="nulová",J148,0)</f>
        <v>0</v>
      </c>
      <c r="BJ148" s="14" t="s">
        <v>81</v>
      </c>
      <c r="BK148" s="222">
        <f>ROUND(I148*H148,2)</f>
        <v>0</v>
      </c>
      <c r="BL148" s="14" t="s">
        <v>127</v>
      </c>
      <c r="BM148" s="221" t="s">
        <v>191</v>
      </c>
    </row>
    <row r="149" spans="1:65" s="2" customFormat="1" ht="24.15" customHeight="1">
      <c r="A149" s="35"/>
      <c r="B149" s="36"/>
      <c r="C149" s="209" t="s">
        <v>192</v>
      </c>
      <c r="D149" s="209" t="s">
        <v>123</v>
      </c>
      <c r="E149" s="210" t="s">
        <v>193</v>
      </c>
      <c r="F149" s="211" t="s">
        <v>194</v>
      </c>
      <c r="G149" s="212" t="s">
        <v>126</v>
      </c>
      <c r="H149" s="213">
        <v>29.301</v>
      </c>
      <c r="I149" s="214"/>
      <c r="J149" s="215">
        <f>ROUND(I149*H149,2)</f>
        <v>0</v>
      </c>
      <c r="K149" s="216"/>
      <c r="L149" s="41"/>
      <c r="M149" s="217" t="s">
        <v>1</v>
      </c>
      <c r="N149" s="218" t="s">
        <v>41</v>
      </c>
      <c r="O149" s="88"/>
      <c r="P149" s="219">
        <f>O149*H149</f>
        <v>0</v>
      </c>
      <c r="Q149" s="219">
        <v>0</v>
      </c>
      <c r="R149" s="219">
        <f>Q149*H149</f>
        <v>0</v>
      </c>
      <c r="S149" s="219">
        <v>0</v>
      </c>
      <c r="T149" s="220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1" t="s">
        <v>127</v>
      </c>
      <c r="AT149" s="221" t="s">
        <v>123</v>
      </c>
      <c r="AU149" s="221" t="s">
        <v>83</v>
      </c>
      <c r="AY149" s="14" t="s">
        <v>121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14" t="s">
        <v>81</v>
      </c>
      <c r="BK149" s="222">
        <f>ROUND(I149*H149,2)</f>
        <v>0</v>
      </c>
      <c r="BL149" s="14" t="s">
        <v>127</v>
      </c>
      <c r="BM149" s="221" t="s">
        <v>195</v>
      </c>
    </row>
    <row r="150" spans="1:65" s="2" customFormat="1" ht="44.25" customHeight="1">
      <c r="A150" s="35"/>
      <c r="B150" s="36"/>
      <c r="C150" s="209" t="s">
        <v>196</v>
      </c>
      <c r="D150" s="209" t="s">
        <v>123</v>
      </c>
      <c r="E150" s="210" t="s">
        <v>197</v>
      </c>
      <c r="F150" s="211" t="s">
        <v>198</v>
      </c>
      <c r="G150" s="212" t="s">
        <v>126</v>
      </c>
      <c r="H150" s="213">
        <v>23.441</v>
      </c>
      <c r="I150" s="214"/>
      <c r="J150" s="215">
        <f>ROUND(I150*H150,2)</f>
        <v>0</v>
      </c>
      <c r="K150" s="216"/>
      <c r="L150" s="41"/>
      <c r="M150" s="217" t="s">
        <v>1</v>
      </c>
      <c r="N150" s="218" t="s">
        <v>41</v>
      </c>
      <c r="O150" s="88"/>
      <c r="P150" s="219">
        <f>O150*H150</f>
        <v>0</v>
      </c>
      <c r="Q150" s="219">
        <v>0.7488</v>
      </c>
      <c r="R150" s="219">
        <f>Q150*H150</f>
        <v>17.5526208</v>
      </c>
      <c r="S150" s="219">
        <v>0</v>
      </c>
      <c r="T150" s="220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1" t="s">
        <v>127</v>
      </c>
      <c r="AT150" s="221" t="s">
        <v>123</v>
      </c>
      <c r="AU150" s="221" t="s">
        <v>83</v>
      </c>
      <c r="AY150" s="14" t="s">
        <v>121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4" t="s">
        <v>81</v>
      </c>
      <c r="BK150" s="222">
        <f>ROUND(I150*H150,2)</f>
        <v>0</v>
      </c>
      <c r="BL150" s="14" t="s">
        <v>127</v>
      </c>
      <c r="BM150" s="221" t="s">
        <v>199</v>
      </c>
    </row>
    <row r="151" spans="1:63" s="12" customFormat="1" ht="22.8" customHeight="1">
      <c r="A151" s="12"/>
      <c r="B151" s="193"/>
      <c r="C151" s="194"/>
      <c r="D151" s="195" t="s">
        <v>75</v>
      </c>
      <c r="E151" s="207" t="s">
        <v>127</v>
      </c>
      <c r="F151" s="207" t="s">
        <v>200</v>
      </c>
      <c r="G151" s="194"/>
      <c r="H151" s="194"/>
      <c r="I151" s="197"/>
      <c r="J151" s="208">
        <f>BK151</f>
        <v>0</v>
      </c>
      <c r="K151" s="194"/>
      <c r="L151" s="199"/>
      <c r="M151" s="200"/>
      <c r="N151" s="201"/>
      <c r="O151" s="201"/>
      <c r="P151" s="202">
        <f>P152</f>
        <v>0</v>
      </c>
      <c r="Q151" s="201"/>
      <c r="R151" s="202">
        <f>R152</f>
        <v>6.20747</v>
      </c>
      <c r="S151" s="201"/>
      <c r="T151" s="203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4" t="s">
        <v>81</v>
      </c>
      <c r="AT151" s="205" t="s">
        <v>75</v>
      </c>
      <c r="AU151" s="205" t="s">
        <v>81</v>
      </c>
      <c r="AY151" s="204" t="s">
        <v>121</v>
      </c>
      <c r="BK151" s="206">
        <f>BK152</f>
        <v>0</v>
      </c>
    </row>
    <row r="152" spans="1:65" s="2" customFormat="1" ht="33" customHeight="1">
      <c r="A152" s="35"/>
      <c r="B152" s="36"/>
      <c r="C152" s="209" t="s">
        <v>201</v>
      </c>
      <c r="D152" s="209" t="s">
        <v>123</v>
      </c>
      <c r="E152" s="210" t="s">
        <v>202</v>
      </c>
      <c r="F152" s="211" t="s">
        <v>203</v>
      </c>
      <c r="G152" s="212" t="s">
        <v>126</v>
      </c>
      <c r="H152" s="213">
        <v>2.74</v>
      </c>
      <c r="I152" s="214"/>
      <c r="J152" s="215">
        <f>ROUND(I152*H152,2)</f>
        <v>0</v>
      </c>
      <c r="K152" s="216"/>
      <c r="L152" s="41"/>
      <c r="M152" s="217" t="s">
        <v>1</v>
      </c>
      <c r="N152" s="218" t="s">
        <v>41</v>
      </c>
      <c r="O152" s="88"/>
      <c r="P152" s="219">
        <f>O152*H152</f>
        <v>0</v>
      </c>
      <c r="Q152" s="219">
        <v>2.2655</v>
      </c>
      <c r="R152" s="219">
        <f>Q152*H152</f>
        <v>6.20747</v>
      </c>
      <c r="S152" s="219">
        <v>0</v>
      </c>
      <c r="T152" s="220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1" t="s">
        <v>127</v>
      </c>
      <c r="AT152" s="221" t="s">
        <v>123</v>
      </c>
      <c r="AU152" s="221" t="s">
        <v>83</v>
      </c>
      <c r="AY152" s="14" t="s">
        <v>121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4" t="s">
        <v>81</v>
      </c>
      <c r="BK152" s="222">
        <f>ROUND(I152*H152,2)</f>
        <v>0</v>
      </c>
      <c r="BL152" s="14" t="s">
        <v>127</v>
      </c>
      <c r="BM152" s="221" t="s">
        <v>204</v>
      </c>
    </row>
    <row r="153" spans="1:63" s="12" customFormat="1" ht="22.8" customHeight="1">
      <c r="A153" s="12"/>
      <c r="B153" s="193"/>
      <c r="C153" s="194"/>
      <c r="D153" s="195" t="s">
        <v>75</v>
      </c>
      <c r="E153" s="207" t="s">
        <v>145</v>
      </c>
      <c r="F153" s="207" t="s">
        <v>205</v>
      </c>
      <c r="G153" s="194"/>
      <c r="H153" s="194"/>
      <c r="I153" s="197"/>
      <c r="J153" s="208">
        <f>BK153</f>
        <v>0</v>
      </c>
      <c r="K153" s="194"/>
      <c r="L153" s="199"/>
      <c r="M153" s="200"/>
      <c r="N153" s="201"/>
      <c r="O153" s="201"/>
      <c r="P153" s="202">
        <f>SUM(P154:P155)</f>
        <v>0</v>
      </c>
      <c r="Q153" s="201"/>
      <c r="R153" s="202">
        <f>SUM(R154:R155)</f>
        <v>1.4848965</v>
      </c>
      <c r="S153" s="201"/>
      <c r="T153" s="203">
        <f>SUM(T154:T155)</f>
        <v>0.9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4" t="s">
        <v>81</v>
      </c>
      <c r="AT153" s="205" t="s">
        <v>75</v>
      </c>
      <c r="AU153" s="205" t="s">
        <v>81</v>
      </c>
      <c r="AY153" s="204" t="s">
        <v>121</v>
      </c>
      <c r="BK153" s="206">
        <f>SUM(BK154:BK155)</f>
        <v>0</v>
      </c>
    </row>
    <row r="154" spans="1:65" s="2" customFormat="1" ht="16.5" customHeight="1">
      <c r="A154" s="35"/>
      <c r="B154" s="36"/>
      <c r="C154" s="209" t="s">
        <v>206</v>
      </c>
      <c r="D154" s="209" t="s">
        <v>123</v>
      </c>
      <c r="E154" s="210" t="s">
        <v>207</v>
      </c>
      <c r="F154" s="211" t="s">
        <v>208</v>
      </c>
      <c r="G154" s="212" t="s">
        <v>131</v>
      </c>
      <c r="H154" s="213">
        <v>45</v>
      </c>
      <c r="I154" s="214"/>
      <c r="J154" s="215">
        <f>ROUND(I154*H154,2)</f>
        <v>0</v>
      </c>
      <c r="K154" s="216"/>
      <c r="L154" s="41"/>
      <c r="M154" s="217" t="s">
        <v>1</v>
      </c>
      <c r="N154" s="218" t="s">
        <v>41</v>
      </c>
      <c r="O154" s="88"/>
      <c r="P154" s="219">
        <f>O154*H154</f>
        <v>0</v>
      </c>
      <c r="Q154" s="219">
        <v>0.01764</v>
      </c>
      <c r="R154" s="219">
        <f>Q154*H154</f>
        <v>0.7938</v>
      </c>
      <c r="S154" s="219">
        <v>0.02</v>
      </c>
      <c r="T154" s="220">
        <f>S154*H154</f>
        <v>0.9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1" t="s">
        <v>127</v>
      </c>
      <c r="AT154" s="221" t="s">
        <v>123</v>
      </c>
      <c r="AU154" s="221" t="s">
        <v>83</v>
      </c>
      <c r="AY154" s="14" t="s">
        <v>121</v>
      </c>
      <c r="BE154" s="222">
        <f>IF(N154="základní",J154,0)</f>
        <v>0</v>
      </c>
      <c r="BF154" s="222">
        <f>IF(N154="snížená",J154,0)</f>
        <v>0</v>
      </c>
      <c r="BG154" s="222">
        <f>IF(N154="zákl. přenesená",J154,0)</f>
        <v>0</v>
      </c>
      <c r="BH154" s="222">
        <f>IF(N154="sníž. přenesená",J154,0)</f>
        <v>0</v>
      </c>
      <c r="BI154" s="222">
        <f>IF(N154="nulová",J154,0)</f>
        <v>0</v>
      </c>
      <c r="BJ154" s="14" t="s">
        <v>81</v>
      </c>
      <c r="BK154" s="222">
        <f>ROUND(I154*H154,2)</f>
        <v>0</v>
      </c>
      <c r="BL154" s="14" t="s">
        <v>127</v>
      </c>
      <c r="BM154" s="221" t="s">
        <v>209</v>
      </c>
    </row>
    <row r="155" spans="1:65" s="2" customFormat="1" ht="24.15" customHeight="1">
      <c r="A155" s="35"/>
      <c r="B155" s="36"/>
      <c r="C155" s="209" t="s">
        <v>7</v>
      </c>
      <c r="D155" s="209" t="s">
        <v>123</v>
      </c>
      <c r="E155" s="210" t="s">
        <v>210</v>
      </c>
      <c r="F155" s="211" t="s">
        <v>211</v>
      </c>
      <c r="G155" s="212" t="s">
        <v>131</v>
      </c>
      <c r="H155" s="213">
        <v>40.415</v>
      </c>
      <c r="I155" s="214"/>
      <c r="J155" s="215">
        <f>ROUND(I155*H155,2)</f>
        <v>0</v>
      </c>
      <c r="K155" s="216"/>
      <c r="L155" s="41"/>
      <c r="M155" s="217" t="s">
        <v>1</v>
      </c>
      <c r="N155" s="218" t="s">
        <v>41</v>
      </c>
      <c r="O155" s="88"/>
      <c r="P155" s="219">
        <f>O155*H155</f>
        <v>0</v>
      </c>
      <c r="Q155" s="219">
        <v>0.0171</v>
      </c>
      <c r="R155" s="219">
        <f>Q155*H155</f>
        <v>0.6910965</v>
      </c>
      <c r="S155" s="219">
        <v>0</v>
      </c>
      <c r="T155" s="220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1" t="s">
        <v>127</v>
      </c>
      <c r="AT155" s="221" t="s">
        <v>123</v>
      </c>
      <c r="AU155" s="221" t="s">
        <v>83</v>
      </c>
      <c r="AY155" s="14" t="s">
        <v>121</v>
      </c>
      <c r="BE155" s="222">
        <f>IF(N155="základní",J155,0)</f>
        <v>0</v>
      </c>
      <c r="BF155" s="222">
        <f>IF(N155="snížená",J155,0)</f>
        <v>0</v>
      </c>
      <c r="BG155" s="222">
        <f>IF(N155="zákl. přenesená",J155,0)</f>
        <v>0</v>
      </c>
      <c r="BH155" s="222">
        <f>IF(N155="sníž. přenesená",J155,0)</f>
        <v>0</v>
      </c>
      <c r="BI155" s="222">
        <f>IF(N155="nulová",J155,0)</f>
        <v>0</v>
      </c>
      <c r="BJ155" s="14" t="s">
        <v>81</v>
      </c>
      <c r="BK155" s="222">
        <f>ROUND(I155*H155,2)</f>
        <v>0</v>
      </c>
      <c r="BL155" s="14" t="s">
        <v>127</v>
      </c>
      <c r="BM155" s="221" t="s">
        <v>212</v>
      </c>
    </row>
    <row r="156" spans="1:63" s="12" customFormat="1" ht="22.8" customHeight="1">
      <c r="A156" s="12"/>
      <c r="B156" s="193"/>
      <c r="C156" s="194"/>
      <c r="D156" s="195" t="s">
        <v>75</v>
      </c>
      <c r="E156" s="207" t="s">
        <v>159</v>
      </c>
      <c r="F156" s="207" t="s">
        <v>213</v>
      </c>
      <c r="G156" s="194"/>
      <c r="H156" s="194"/>
      <c r="I156" s="197"/>
      <c r="J156" s="208">
        <f>BK156</f>
        <v>0</v>
      </c>
      <c r="K156" s="194"/>
      <c r="L156" s="199"/>
      <c r="M156" s="200"/>
      <c r="N156" s="201"/>
      <c r="O156" s="201"/>
      <c r="P156" s="202">
        <f>SUM(P157:P162)</f>
        <v>0</v>
      </c>
      <c r="Q156" s="201"/>
      <c r="R156" s="202">
        <f>SUM(R157:R162)</f>
        <v>0.0213915</v>
      </c>
      <c r="S156" s="201"/>
      <c r="T156" s="203">
        <f>SUM(T157:T162)</f>
        <v>85.24000000000001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4" t="s">
        <v>81</v>
      </c>
      <c r="AT156" s="205" t="s">
        <v>75</v>
      </c>
      <c r="AU156" s="205" t="s">
        <v>81</v>
      </c>
      <c r="AY156" s="204" t="s">
        <v>121</v>
      </c>
      <c r="BK156" s="206">
        <f>SUM(BK157:BK162)</f>
        <v>0</v>
      </c>
    </row>
    <row r="157" spans="1:65" s="2" customFormat="1" ht="24.15" customHeight="1">
      <c r="A157" s="35"/>
      <c r="B157" s="36"/>
      <c r="C157" s="209" t="s">
        <v>214</v>
      </c>
      <c r="D157" s="209" t="s">
        <v>123</v>
      </c>
      <c r="E157" s="210" t="s">
        <v>215</v>
      </c>
      <c r="F157" s="211" t="s">
        <v>216</v>
      </c>
      <c r="G157" s="212" t="s">
        <v>217</v>
      </c>
      <c r="H157" s="213">
        <v>9</v>
      </c>
      <c r="I157" s="214"/>
      <c r="J157" s="215">
        <f>ROUND(I157*H157,2)</f>
        <v>0</v>
      </c>
      <c r="K157" s="216"/>
      <c r="L157" s="41"/>
      <c r="M157" s="217" t="s">
        <v>1</v>
      </c>
      <c r="N157" s="218" t="s">
        <v>41</v>
      </c>
      <c r="O157" s="88"/>
      <c r="P157" s="219">
        <f>O157*H157</f>
        <v>0</v>
      </c>
      <c r="Q157" s="219">
        <v>0.00188</v>
      </c>
      <c r="R157" s="219">
        <f>Q157*H157</f>
        <v>0.01692</v>
      </c>
      <c r="S157" s="219">
        <v>0</v>
      </c>
      <c r="T157" s="220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1" t="s">
        <v>127</v>
      </c>
      <c r="AT157" s="221" t="s">
        <v>123</v>
      </c>
      <c r="AU157" s="221" t="s">
        <v>83</v>
      </c>
      <c r="AY157" s="14" t="s">
        <v>121</v>
      </c>
      <c r="BE157" s="222">
        <f>IF(N157="základní",J157,0)</f>
        <v>0</v>
      </c>
      <c r="BF157" s="222">
        <f>IF(N157="snížená",J157,0)</f>
        <v>0</v>
      </c>
      <c r="BG157" s="222">
        <f>IF(N157="zákl. přenesená",J157,0)</f>
        <v>0</v>
      </c>
      <c r="BH157" s="222">
        <f>IF(N157="sníž. přenesená",J157,0)</f>
        <v>0</v>
      </c>
      <c r="BI157" s="222">
        <f>IF(N157="nulová",J157,0)</f>
        <v>0</v>
      </c>
      <c r="BJ157" s="14" t="s">
        <v>81</v>
      </c>
      <c r="BK157" s="222">
        <f>ROUND(I157*H157,2)</f>
        <v>0</v>
      </c>
      <c r="BL157" s="14" t="s">
        <v>127</v>
      </c>
      <c r="BM157" s="221" t="s">
        <v>218</v>
      </c>
    </row>
    <row r="158" spans="1:65" s="2" customFormat="1" ht="16.5" customHeight="1">
      <c r="A158" s="35"/>
      <c r="B158" s="36"/>
      <c r="C158" s="223" t="s">
        <v>219</v>
      </c>
      <c r="D158" s="223" t="s">
        <v>150</v>
      </c>
      <c r="E158" s="224" t="s">
        <v>220</v>
      </c>
      <c r="F158" s="225" t="s">
        <v>221</v>
      </c>
      <c r="G158" s="226" t="s">
        <v>222</v>
      </c>
      <c r="H158" s="227">
        <v>9</v>
      </c>
      <c r="I158" s="228"/>
      <c r="J158" s="229">
        <f>ROUND(I158*H158,2)</f>
        <v>0</v>
      </c>
      <c r="K158" s="230"/>
      <c r="L158" s="231"/>
      <c r="M158" s="232" t="s">
        <v>1</v>
      </c>
      <c r="N158" s="233" t="s">
        <v>41</v>
      </c>
      <c r="O158" s="88"/>
      <c r="P158" s="219">
        <f>O158*H158</f>
        <v>0</v>
      </c>
      <c r="Q158" s="219">
        <v>0</v>
      </c>
      <c r="R158" s="219">
        <f>Q158*H158</f>
        <v>0</v>
      </c>
      <c r="S158" s="219">
        <v>0</v>
      </c>
      <c r="T158" s="22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1" t="s">
        <v>153</v>
      </c>
      <c r="AT158" s="221" t="s">
        <v>150</v>
      </c>
      <c r="AU158" s="221" t="s">
        <v>83</v>
      </c>
      <c r="AY158" s="14" t="s">
        <v>121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4" t="s">
        <v>81</v>
      </c>
      <c r="BK158" s="222">
        <f>ROUND(I158*H158,2)</f>
        <v>0</v>
      </c>
      <c r="BL158" s="14" t="s">
        <v>127</v>
      </c>
      <c r="BM158" s="221" t="s">
        <v>223</v>
      </c>
    </row>
    <row r="159" spans="1:65" s="2" customFormat="1" ht="33" customHeight="1">
      <c r="A159" s="35"/>
      <c r="B159" s="36"/>
      <c r="C159" s="209" t="s">
        <v>224</v>
      </c>
      <c r="D159" s="209" t="s">
        <v>123</v>
      </c>
      <c r="E159" s="210" t="s">
        <v>225</v>
      </c>
      <c r="F159" s="211" t="s">
        <v>226</v>
      </c>
      <c r="G159" s="212" t="s">
        <v>131</v>
      </c>
      <c r="H159" s="213">
        <v>20.55</v>
      </c>
      <c r="I159" s="214"/>
      <c r="J159" s="215">
        <f>ROUND(I159*H159,2)</f>
        <v>0</v>
      </c>
      <c r="K159" s="216"/>
      <c r="L159" s="41"/>
      <c r="M159" s="217" t="s">
        <v>1</v>
      </c>
      <c r="N159" s="218" t="s">
        <v>41</v>
      </c>
      <c r="O159" s="88"/>
      <c r="P159" s="219">
        <f>O159*H159</f>
        <v>0</v>
      </c>
      <c r="Q159" s="219">
        <v>0.00013</v>
      </c>
      <c r="R159" s="219">
        <f>Q159*H159</f>
        <v>0.0026715</v>
      </c>
      <c r="S159" s="219">
        <v>0</v>
      </c>
      <c r="T159" s="220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1" t="s">
        <v>127</v>
      </c>
      <c r="AT159" s="221" t="s">
        <v>123</v>
      </c>
      <c r="AU159" s="221" t="s">
        <v>83</v>
      </c>
      <c r="AY159" s="14" t="s">
        <v>121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4" t="s">
        <v>81</v>
      </c>
      <c r="BK159" s="222">
        <f>ROUND(I159*H159,2)</f>
        <v>0</v>
      </c>
      <c r="BL159" s="14" t="s">
        <v>127</v>
      </c>
      <c r="BM159" s="221" t="s">
        <v>227</v>
      </c>
    </row>
    <row r="160" spans="1:65" s="2" customFormat="1" ht="24.15" customHeight="1">
      <c r="A160" s="35"/>
      <c r="B160" s="36"/>
      <c r="C160" s="209" t="s">
        <v>228</v>
      </c>
      <c r="D160" s="209" t="s">
        <v>123</v>
      </c>
      <c r="E160" s="210" t="s">
        <v>229</v>
      </c>
      <c r="F160" s="211" t="s">
        <v>230</v>
      </c>
      <c r="G160" s="212" t="s">
        <v>131</v>
      </c>
      <c r="H160" s="213">
        <v>45</v>
      </c>
      <c r="I160" s="214"/>
      <c r="J160" s="215">
        <f>ROUND(I160*H160,2)</f>
        <v>0</v>
      </c>
      <c r="K160" s="216"/>
      <c r="L160" s="41"/>
      <c r="M160" s="217" t="s">
        <v>1</v>
      </c>
      <c r="N160" s="218" t="s">
        <v>41</v>
      </c>
      <c r="O160" s="88"/>
      <c r="P160" s="219">
        <f>O160*H160</f>
        <v>0</v>
      </c>
      <c r="Q160" s="219">
        <v>4E-05</v>
      </c>
      <c r="R160" s="219">
        <f>Q160*H160</f>
        <v>0.0018000000000000002</v>
      </c>
      <c r="S160" s="219">
        <v>0</v>
      </c>
      <c r="T160" s="220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1" t="s">
        <v>127</v>
      </c>
      <c r="AT160" s="221" t="s">
        <v>123</v>
      </c>
      <c r="AU160" s="221" t="s">
        <v>83</v>
      </c>
      <c r="AY160" s="14" t="s">
        <v>121</v>
      </c>
      <c r="BE160" s="222">
        <f>IF(N160="základní",J160,0)</f>
        <v>0</v>
      </c>
      <c r="BF160" s="222">
        <f>IF(N160="snížená",J160,0)</f>
        <v>0</v>
      </c>
      <c r="BG160" s="222">
        <f>IF(N160="zákl. přenesená",J160,0)</f>
        <v>0</v>
      </c>
      <c r="BH160" s="222">
        <f>IF(N160="sníž. přenesená",J160,0)</f>
        <v>0</v>
      </c>
      <c r="BI160" s="222">
        <f>IF(N160="nulová",J160,0)</f>
        <v>0</v>
      </c>
      <c r="BJ160" s="14" t="s">
        <v>81</v>
      </c>
      <c r="BK160" s="222">
        <f>ROUND(I160*H160,2)</f>
        <v>0</v>
      </c>
      <c r="BL160" s="14" t="s">
        <v>127</v>
      </c>
      <c r="BM160" s="221" t="s">
        <v>231</v>
      </c>
    </row>
    <row r="161" spans="1:65" s="2" customFormat="1" ht="16.5" customHeight="1">
      <c r="A161" s="35"/>
      <c r="B161" s="36"/>
      <c r="C161" s="209" t="s">
        <v>232</v>
      </c>
      <c r="D161" s="209" t="s">
        <v>123</v>
      </c>
      <c r="E161" s="210" t="s">
        <v>233</v>
      </c>
      <c r="F161" s="211" t="s">
        <v>234</v>
      </c>
      <c r="G161" s="212" t="s">
        <v>126</v>
      </c>
      <c r="H161" s="213">
        <v>7.535</v>
      </c>
      <c r="I161" s="214"/>
      <c r="J161" s="215">
        <f>ROUND(I161*H161,2)</f>
        <v>0</v>
      </c>
      <c r="K161" s="216"/>
      <c r="L161" s="41"/>
      <c r="M161" s="217" t="s">
        <v>1</v>
      </c>
      <c r="N161" s="218" t="s">
        <v>41</v>
      </c>
      <c r="O161" s="88"/>
      <c r="P161" s="219">
        <f>O161*H161</f>
        <v>0</v>
      </c>
      <c r="Q161" s="219">
        <v>0</v>
      </c>
      <c r="R161" s="219">
        <f>Q161*H161</f>
        <v>0</v>
      </c>
      <c r="S161" s="219">
        <v>2.5</v>
      </c>
      <c r="T161" s="220">
        <f>S161*H161</f>
        <v>18.8375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1" t="s">
        <v>127</v>
      </c>
      <c r="AT161" s="221" t="s">
        <v>123</v>
      </c>
      <c r="AU161" s="221" t="s">
        <v>83</v>
      </c>
      <c r="AY161" s="14" t="s">
        <v>121</v>
      </c>
      <c r="BE161" s="222">
        <f>IF(N161="základní",J161,0)</f>
        <v>0</v>
      </c>
      <c r="BF161" s="222">
        <f>IF(N161="snížená",J161,0)</f>
        <v>0</v>
      </c>
      <c r="BG161" s="222">
        <f>IF(N161="zákl. přenesená",J161,0)</f>
        <v>0</v>
      </c>
      <c r="BH161" s="222">
        <f>IF(N161="sníž. přenesená",J161,0)</f>
        <v>0</v>
      </c>
      <c r="BI161" s="222">
        <f>IF(N161="nulová",J161,0)</f>
        <v>0</v>
      </c>
      <c r="BJ161" s="14" t="s">
        <v>81</v>
      </c>
      <c r="BK161" s="222">
        <f>ROUND(I161*H161,2)</f>
        <v>0</v>
      </c>
      <c r="BL161" s="14" t="s">
        <v>127</v>
      </c>
      <c r="BM161" s="221" t="s">
        <v>235</v>
      </c>
    </row>
    <row r="162" spans="1:65" s="2" customFormat="1" ht="24.15" customHeight="1">
      <c r="A162" s="35"/>
      <c r="B162" s="36"/>
      <c r="C162" s="209" t="s">
        <v>236</v>
      </c>
      <c r="D162" s="209" t="s">
        <v>123</v>
      </c>
      <c r="E162" s="210" t="s">
        <v>237</v>
      </c>
      <c r="F162" s="211" t="s">
        <v>238</v>
      </c>
      <c r="G162" s="212" t="s">
        <v>126</v>
      </c>
      <c r="H162" s="213">
        <v>26.561</v>
      </c>
      <c r="I162" s="214"/>
      <c r="J162" s="215">
        <f>ROUND(I162*H162,2)</f>
        <v>0</v>
      </c>
      <c r="K162" s="216"/>
      <c r="L162" s="41"/>
      <c r="M162" s="217" t="s">
        <v>1</v>
      </c>
      <c r="N162" s="218" t="s">
        <v>41</v>
      </c>
      <c r="O162" s="88"/>
      <c r="P162" s="219">
        <f>O162*H162</f>
        <v>0</v>
      </c>
      <c r="Q162" s="219">
        <v>0</v>
      </c>
      <c r="R162" s="219">
        <f>Q162*H162</f>
        <v>0</v>
      </c>
      <c r="S162" s="219">
        <v>2.5</v>
      </c>
      <c r="T162" s="220">
        <f>S162*H162</f>
        <v>66.4025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1" t="s">
        <v>127</v>
      </c>
      <c r="AT162" s="221" t="s">
        <v>123</v>
      </c>
      <c r="AU162" s="221" t="s">
        <v>83</v>
      </c>
      <c r="AY162" s="14" t="s">
        <v>121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4" t="s">
        <v>81</v>
      </c>
      <c r="BK162" s="222">
        <f>ROUND(I162*H162,2)</f>
        <v>0</v>
      </c>
      <c r="BL162" s="14" t="s">
        <v>127</v>
      </c>
      <c r="BM162" s="221" t="s">
        <v>239</v>
      </c>
    </row>
    <row r="163" spans="1:63" s="12" customFormat="1" ht="22.8" customHeight="1">
      <c r="A163" s="12"/>
      <c r="B163" s="193"/>
      <c r="C163" s="194"/>
      <c r="D163" s="195" t="s">
        <v>75</v>
      </c>
      <c r="E163" s="207" t="s">
        <v>240</v>
      </c>
      <c r="F163" s="207" t="s">
        <v>241</v>
      </c>
      <c r="G163" s="194"/>
      <c r="H163" s="194"/>
      <c r="I163" s="197"/>
      <c r="J163" s="208">
        <f>BK163</f>
        <v>0</v>
      </c>
      <c r="K163" s="194"/>
      <c r="L163" s="199"/>
      <c r="M163" s="200"/>
      <c r="N163" s="201"/>
      <c r="O163" s="201"/>
      <c r="P163" s="202">
        <f>SUM(P164:P168)</f>
        <v>0</v>
      </c>
      <c r="Q163" s="201"/>
      <c r="R163" s="202">
        <f>SUM(R164:R168)</f>
        <v>0</v>
      </c>
      <c r="S163" s="201"/>
      <c r="T163" s="203">
        <f>SUM(T164:T168)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4" t="s">
        <v>81</v>
      </c>
      <c r="AT163" s="205" t="s">
        <v>75</v>
      </c>
      <c r="AU163" s="205" t="s">
        <v>81</v>
      </c>
      <c r="AY163" s="204" t="s">
        <v>121</v>
      </c>
      <c r="BK163" s="206">
        <f>SUM(BK164:BK168)</f>
        <v>0</v>
      </c>
    </row>
    <row r="164" spans="1:65" s="2" customFormat="1" ht="24.15" customHeight="1">
      <c r="A164" s="35"/>
      <c r="B164" s="36"/>
      <c r="C164" s="209" t="s">
        <v>242</v>
      </c>
      <c r="D164" s="209" t="s">
        <v>123</v>
      </c>
      <c r="E164" s="210" t="s">
        <v>243</v>
      </c>
      <c r="F164" s="211" t="s">
        <v>244</v>
      </c>
      <c r="G164" s="212" t="s">
        <v>166</v>
      </c>
      <c r="H164" s="213">
        <v>86.14</v>
      </c>
      <c r="I164" s="214"/>
      <c r="J164" s="215">
        <f>ROUND(I164*H164,2)</f>
        <v>0</v>
      </c>
      <c r="K164" s="216"/>
      <c r="L164" s="41"/>
      <c r="M164" s="217" t="s">
        <v>1</v>
      </c>
      <c r="N164" s="218" t="s">
        <v>41</v>
      </c>
      <c r="O164" s="88"/>
      <c r="P164" s="219">
        <f>O164*H164</f>
        <v>0</v>
      </c>
      <c r="Q164" s="219">
        <v>0</v>
      </c>
      <c r="R164" s="219">
        <f>Q164*H164</f>
        <v>0</v>
      </c>
      <c r="S164" s="219">
        <v>0</v>
      </c>
      <c r="T164" s="220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1" t="s">
        <v>127</v>
      </c>
      <c r="AT164" s="221" t="s">
        <v>123</v>
      </c>
      <c r="AU164" s="221" t="s">
        <v>83</v>
      </c>
      <c r="AY164" s="14" t="s">
        <v>121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4" t="s">
        <v>81</v>
      </c>
      <c r="BK164" s="222">
        <f>ROUND(I164*H164,2)</f>
        <v>0</v>
      </c>
      <c r="BL164" s="14" t="s">
        <v>127</v>
      </c>
      <c r="BM164" s="221" t="s">
        <v>245</v>
      </c>
    </row>
    <row r="165" spans="1:65" s="2" customFormat="1" ht="33" customHeight="1">
      <c r="A165" s="35"/>
      <c r="B165" s="36"/>
      <c r="C165" s="209" t="s">
        <v>246</v>
      </c>
      <c r="D165" s="209" t="s">
        <v>123</v>
      </c>
      <c r="E165" s="210" t="s">
        <v>247</v>
      </c>
      <c r="F165" s="211" t="s">
        <v>248</v>
      </c>
      <c r="G165" s="212" t="s">
        <v>166</v>
      </c>
      <c r="H165" s="213">
        <v>25.83</v>
      </c>
      <c r="I165" s="214"/>
      <c r="J165" s="215">
        <f>ROUND(I165*H165,2)</f>
        <v>0</v>
      </c>
      <c r="K165" s="216"/>
      <c r="L165" s="41"/>
      <c r="M165" s="217" t="s">
        <v>1</v>
      </c>
      <c r="N165" s="218" t="s">
        <v>41</v>
      </c>
      <c r="O165" s="88"/>
      <c r="P165" s="219">
        <f>O165*H165</f>
        <v>0</v>
      </c>
      <c r="Q165" s="219">
        <v>0</v>
      </c>
      <c r="R165" s="219">
        <f>Q165*H165</f>
        <v>0</v>
      </c>
      <c r="S165" s="219">
        <v>0</v>
      </c>
      <c r="T165" s="220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1" t="s">
        <v>127</v>
      </c>
      <c r="AT165" s="221" t="s">
        <v>123</v>
      </c>
      <c r="AU165" s="221" t="s">
        <v>83</v>
      </c>
      <c r="AY165" s="14" t="s">
        <v>121</v>
      </c>
      <c r="BE165" s="222">
        <f>IF(N165="základní",J165,0)</f>
        <v>0</v>
      </c>
      <c r="BF165" s="222">
        <f>IF(N165="snížená",J165,0)</f>
        <v>0</v>
      </c>
      <c r="BG165" s="222">
        <f>IF(N165="zákl. přenesená",J165,0)</f>
        <v>0</v>
      </c>
      <c r="BH165" s="222">
        <f>IF(N165="sníž. přenesená",J165,0)</f>
        <v>0</v>
      </c>
      <c r="BI165" s="222">
        <f>IF(N165="nulová",J165,0)</f>
        <v>0</v>
      </c>
      <c r="BJ165" s="14" t="s">
        <v>81</v>
      </c>
      <c r="BK165" s="222">
        <f>ROUND(I165*H165,2)</f>
        <v>0</v>
      </c>
      <c r="BL165" s="14" t="s">
        <v>127</v>
      </c>
      <c r="BM165" s="221" t="s">
        <v>249</v>
      </c>
    </row>
    <row r="166" spans="1:65" s="2" customFormat="1" ht="24.15" customHeight="1">
      <c r="A166" s="35"/>
      <c r="B166" s="36"/>
      <c r="C166" s="209" t="s">
        <v>250</v>
      </c>
      <c r="D166" s="209" t="s">
        <v>123</v>
      </c>
      <c r="E166" s="210" t="s">
        <v>251</v>
      </c>
      <c r="F166" s="211" t="s">
        <v>252</v>
      </c>
      <c r="G166" s="212" t="s">
        <v>166</v>
      </c>
      <c r="H166" s="213">
        <v>25.83</v>
      </c>
      <c r="I166" s="214"/>
      <c r="J166" s="215">
        <f>ROUND(I166*H166,2)</f>
        <v>0</v>
      </c>
      <c r="K166" s="216"/>
      <c r="L166" s="41"/>
      <c r="M166" s="217" t="s">
        <v>1</v>
      </c>
      <c r="N166" s="218" t="s">
        <v>41</v>
      </c>
      <c r="O166" s="88"/>
      <c r="P166" s="219">
        <f>O166*H166</f>
        <v>0</v>
      </c>
      <c r="Q166" s="219">
        <v>0</v>
      </c>
      <c r="R166" s="219">
        <f>Q166*H166</f>
        <v>0</v>
      </c>
      <c r="S166" s="219">
        <v>0</v>
      </c>
      <c r="T166" s="220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1" t="s">
        <v>127</v>
      </c>
      <c r="AT166" s="221" t="s">
        <v>123</v>
      </c>
      <c r="AU166" s="221" t="s">
        <v>83</v>
      </c>
      <c r="AY166" s="14" t="s">
        <v>121</v>
      </c>
      <c r="BE166" s="222">
        <f>IF(N166="základní",J166,0)</f>
        <v>0</v>
      </c>
      <c r="BF166" s="222">
        <f>IF(N166="snížená",J166,0)</f>
        <v>0</v>
      </c>
      <c r="BG166" s="222">
        <f>IF(N166="zákl. přenesená",J166,0)</f>
        <v>0</v>
      </c>
      <c r="BH166" s="222">
        <f>IF(N166="sníž. přenesená",J166,0)</f>
        <v>0</v>
      </c>
      <c r="BI166" s="222">
        <f>IF(N166="nulová",J166,0)</f>
        <v>0</v>
      </c>
      <c r="BJ166" s="14" t="s">
        <v>81</v>
      </c>
      <c r="BK166" s="222">
        <f>ROUND(I166*H166,2)</f>
        <v>0</v>
      </c>
      <c r="BL166" s="14" t="s">
        <v>127</v>
      </c>
      <c r="BM166" s="221" t="s">
        <v>253</v>
      </c>
    </row>
    <row r="167" spans="1:65" s="2" customFormat="1" ht="24.15" customHeight="1">
      <c r="A167" s="35"/>
      <c r="B167" s="36"/>
      <c r="C167" s="209" t="s">
        <v>254</v>
      </c>
      <c r="D167" s="209" t="s">
        <v>123</v>
      </c>
      <c r="E167" s="210" t="s">
        <v>255</v>
      </c>
      <c r="F167" s="211" t="s">
        <v>256</v>
      </c>
      <c r="G167" s="212" t="s">
        <v>166</v>
      </c>
      <c r="H167" s="213">
        <v>490.77</v>
      </c>
      <c r="I167" s="214"/>
      <c r="J167" s="215">
        <f>ROUND(I167*H167,2)</f>
        <v>0</v>
      </c>
      <c r="K167" s="216"/>
      <c r="L167" s="41"/>
      <c r="M167" s="217" t="s">
        <v>1</v>
      </c>
      <c r="N167" s="218" t="s">
        <v>41</v>
      </c>
      <c r="O167" s="88"/>
      <c r="P167" s="219">
        <f>O167*H167</f>
        <v>0</v>
      </c>
      <c r="Q167" s="219">
        <v>0</v>
      </c>
      <c r="R167" s="219">
        <f>Q167*H167</f>
        <v>0</v>
      </c>
      <c r="S167" s="219">
        <v>0</v>
      </c>
      <c r="T167" s="220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1" t="s">
        <v>127</v>
      </c>
      <c r="AT167" s="221" t="s">
        <v>123</v>
      </c>
      <c r="AU167" s="221" t="s">
        <v>83</v>
      </c>
      <c r="AY167" s="14" t="s">
        <v>121</v>
      </c>
      <c r="BE167" s="222">
        <f>IF(N167="základní",J167,0)</f>
        <v>0</v>
      </c>
      <c r="BF167" s="222">
        <f>IF(N167="snížená",J167,0)</f>
        <v>0</v>
      </c>
      <c r="BG167" s="222">
        <f>IF(N167="zákl. přenesená",J167,0)</f>
        <v>0</v>
      </c>
      <c r="BH167" s="222">
        <f>IF(N167="sníž. přenesená",J167,0)</f>
        <v>0</v>
      </c>
      <c r="BI167" s="222">
        <f>IF(N167="nulová",J167,0)</f>
        <v>0</v>
      </c>
      <c r="BJ167" s="14" t="s">
        <v>81</v>
      </c>
      <c r="BK167" s="222">
        <f>ROUND(I167*H167,2)</f>
        <v>0</v>
      </c>
      <c r="BL167" s="14" t="s">
        <v>127</v>
      </c>
      <c r="BM167" s="221" t="s">
        <v>257</v>
      </c>
    </row>
    <row r="168" spans="1:65" s="2" customFormat="1" ht="33" customHeight="1">
      <c r="A168" s="35"/>
      <c r="B168" s="36"/>
      <c r="C168" s="209" t="s">
        <v>258</v>
      </c>
      <c r="D168" s="209" t="s">
        <v>123</v>
      </c>
      <c r="E168" s="210" t="s">
        <v>259</v>
      </c>
      <c r="F168" s="211" t="s">
        <v>260</v>
      </c>
      <c r="G168" s="212" t="s">
        <v>166</v>
      </c>
      <c r="H168" s="213">
        <v>25.83</v>
      </c>
      <c r="I168" s="214"/>
      <c r="J168" s="215">
        <f>ROUND(I168*H168,2)</f>
        <v>0</v>
      </c>
      <c r="K168" s="216"/>
      <c r="L168" s="41"/>
      <c r="M168" s="217" t="s">
        <v>1</v>
      </c>
      <c r="N168" s="218" t="s">
        <v>41</v>
      </c>
      <c r="O168" s="88"/>
      <c r="P168" s="219">
        <f>O168*H168</f>
        <v>0</v>
      </c>
      <c r="Q168" s="219">
        <v>0</v>
      </c>
      <c r="R168" s="219">
        <f>Q168*H168</f>
        <v>0</v>
      </c>
      <c r="S168" s="219">
        <v>0</v>
      </c>
      <c r="T168" s="220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1" t="s">
        <v>127</v>
      </c>
      <c r="AT168" s="221" t="s">
        <v>123</v>
      </c>
      <c r="AU168" s="221" t="s">
        <v>83</v>
      </c>
      <c r="AY168" s="14" t="s">
        <v>121</v>
      </c>
      <c r="BE168" s="222">
        <f>IF(N168="základní",J168,0)</f>
        <v>0</v>
      </c>
      <c r="BF168" s="222">
        <f>IF(N168="snížená",J168,0)</f>
        <v>0</v>
      </c>
      <c r="BG168" s="222">
        <f>IF(N168="zákl. přenesená",J168,0)</f>
        <v>0</v>
      </c>
      <c r="BH168" s="222">
        <f>IF(N168="sníž. přenesená",J168,0)</f>
        <v>0</v>
      </c>
      <c r="BI168" s="222">
        <f>IF(N168="nulová",J168,0)</f>
        <v>0</v>
      </c>
      <c r="BJ168" s="14" t="s">
        <v>81</v>
      </c>
      <c r="BK168" s="222">
        <f>ROUND(I168*H168,2)</f>
        <v>0</v>
      </c>
      <c r="BL168" s="14" t="s">
        <v>127</v>
      </c>
      <c r="BM168" s="221" t="s">
        <v>261</v>
      </c>
    </row>
    <row r="169" spans="1:63" s="12" customFormat="1" ht="22.8" customHeight="1">
      <c r="A169" s="12"/>
      <c r="B169" s="193"/>
      <c r="C169" s="194"/>
      <c r="D169" s="195" t="s">
        <v>75</v>
      </c>
      <c r="E169" s="207" t="s">
        <v>262</v>
      </c>
      <c r="F169" s="207" t="s">
        <v>263</v>
      </c>
      <c r="G169" s="194"/>
      <c r="H169" s="194"/>
      <c r="I169" s="197"/>
      <c r="J169" s="208">
        <f>BK169</f>
        <v>0</v>
      </c>
      <c r="K169" s="194"/>
      <c r="L169" s="199"/>
      <c r="M169" s="200"/>
      <c r="N169" s="201"/>
      <c r="O169" s="201"/>
      <c r="P169" s="202">
        <f>SUM(P170:P171)</f>
        <v>0</v>
      </c>
      <c r="Q169" s="201"/>
      <c r="R169" s="202">
        <f>SUM(R170:R171)</f>
        <v>0</v>
      </c>
      <c r="S169" s="201"/>
      <c r="T169" s="203">
        <f>SUM(T170:T171)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4" t="s">
        <v>81</v>
      </c>
      <c r="AT169" s="205" t="s">
        <v>75</v>
      </c>
      <c r="AU169" s="205" t="s">
        <v>81</v>
      </c>
      <c r="AY169" s="204" t="s">
        <v>121</v>
      </c>
      <c r="BK169" s="206">
        <f>SUM(BK170:BK171)</f>
        <v>0</v>
      </c>
    </row>
    <row r="170" spans="1:65" s="2" customFormat="1" ht="24.15" customHeight="1">
      <c r="A170" s="35"/>
      <c r="B170" s="36"/>
      <c r="C170" s="209" t="s">
        <v>264</v>
      </c>
      <c r="D170" s="209" t="s">
        <v>123</v>
      </c>
      <c r="E170" s="210" t="s">
        <v>265</v>
      </c>
      <c r="F170" s="211" t="s">
        <v>266</v>
      </c>
      <c r="G170" s="212" t="s">
        <v>166</v>
      </c>
      <c r="H170" s="213">
        <v>55.455</v>
      </c>
      <c r="I170" s="214"/>
      <c r="J170" s="215">
        <f>ROUND(I170*H170,2)</f>
        <v>0</v>
      </c>
      <c r="K170" s="216"/>
      <c r="L170" s="41"/>
      <c r="M170" s="217" t="s">
        <v>1</v>
      </c>
      <c r="N170" s="218" t="s">
        <v>41</v>
      </c>
      <c r="O170" s="88"/>
      <c r="P170" s="219">
        <f>O170*H170</f>
        <v>0</v>
      </c>
      <c r="Q170" s="219">
        <v>0</v>
      </c>
      <c r="R170" s="219">
        <f>Q170*H170</f>
        <v>0</v>
      </c>
      <c r="S170" s="219">
        <v>0</v>
      </c>
      <c r="T170" s="220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1" t="s">
        <v>127</v>
      </c>
      <c r="AT170" s="221" t="s">
        <v>123</v>
      </c>
      <c r="AU170" s="221" t="s">
        <v>83</v>
      </c>
      <c r="AY170" s="14" t="s">
        <v>121</v>
      </c>
      <c r="BE170" s="222">
        <f>IF(N170="základní",J170,0)</f>
        <v>0</v>
      </c>
      <c r="BF170" s="222">
        <f>IF(N170="snížená",J170,0)</f>
        <v>0</v>
      </c>
      <c r="BG170" s="222">
        <f>IF(N170="zákl. přenesená",J170,0)</f>
        <v>0</v>
      </c>
      <c r="BH170" s="222">
        <f>IF(N170="sníž. přenesená",J170,0)</f>
        <v>0</v>
      </c>
      <c r="BI170" s="222">
        <f>IF(N170="nulová",J170,0)</f>
        <v>0</v>
      </c>
      <c r="BJ170" s="14" t="s">
        <v>81</v>
      </c>
      <c r="BK170" s="222">
        <f>ROUND(I170*H170,2)</f>
        <v>0</v>
      </c>
      <c r="BL170" s="14" t="s">
        <v>127</v>
      </c>
      <c r="BM170" s="221" t="s">
        <v>267</v>
      </c>
    </row>
    <row r="171" spans="1:65" s="2" customFormat="1" ht="24.15" customHeight="1">
      <c r="A171" s="35"/>
      <c r="B171" s="36"/>
      <c r="C171" s="209" t="s">
        <v>268</v>
      </c>
      <c r="D171" s="209" t="s">
        <v>123</v>
      </c>
      <c r="E171" s="210" t="s">
        <v>269</v>
      </c>
      <c r="F171" s="211" t="s">
        <v>270</v>
      </c>
      <c r="G171" s="212" t="s">
        <v>166</v>
      </c>
      <c r="H171" s="213">
        <v>45.969</v>
      </c>
      <c r="I171" s="214"/>
      <c r="J171" s="215">
        <f>ROUND(I171*H171,2)</f>
        <v>0</v>
      </c>
      <c r="K171" s="216"/>
      <c r="L171" s="41"/>
      <c r="M171" s="217" t="s">
        <v>1</v>
      </c>
      <c r="N171" s="218" t="s">
        <v>41</v>
      </c>
      <c r="O171" s="88"/>
      <c r="P171" s="219">
        <f>O171*H171</f>
        <v>0</v>
      </c>
      <c r="Q171" s="219">
        <v>0</v>
      </c>
      <c r="R171" s="219">
        <f>Q171*H171</f>
        <v>0</v>
      </c>
      <c r="S171" s="219">
        <v>0</v>
      </c>
      <c r="T171" s="220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1" t="s">
        <v>127</v>
      </c>
      <c r="AT171" s="221" t="s">
        <v>123</v>
      </c>
      <c r="AU171" s="221" t="s">
        <v>83</v>
      </c>
      <c r="AY171" s="14" t="s">
        <v>121</v>
      </c>
      <c r="BE171" s="222">
        <f>IF(N171="základní",J171,0)</f>
        <v>0</v>
      </c>
      <c r="BF171" s="222">
        <f>IF(N171="snížená",J171,0)</f>
        <v>0</v>
      </c>
      <c r="BG171" s="222">
        <f>IF(N171="zákl. přenesená",J171,0)</f>
        <v>0</v>
      </c>
      <c r="BH171" s="222">
        <f>IF(N171="sníž. přenesená",J171,0)</f>
        <v>0</v>
      </c>
      <c r="BI171" s="222">
        <f>IF(N171="nulová",J171,0)</f>
        <v>0</v>
      </c>
      <c r="BJ171" s="14" t="s">
        <v>81</v>
      </c>
      <c r="BK171" s="222">
        <f>ROUND(I171*H171,2)</f>
        <v>0</v>
      </c>
      <c r="BL171" s="14" t="s">
        <v>127</v>
      </c>
      <c r="BM171" s="221" t="s">
        <v>271</v>
      </c>
    </row>
    <row r="172" spans="1:63" s="12" customFormat="1" ht="25.9" customHeight="1">
      <c r="A172" s="12"/>
      <c r="B172" s="193"/>
      <c r="C172" s="194"/>
      <c r="D172" s="195" t="s">
        <v>75</v>
      </c>
      <c r="E172" s="196" t="s">
        <v>272</v>
      </c>
      <c r="F172" s="196" t="s">
        <v>273</v>
      </c>
      <c r="G172" s="194"/>
      <c r="H172" s="194"/>
      <c r="I172" s="197"/>
      <c r="J172" s="198">
        <f>BK172</f>
        <v>0</v>
      </c>
      <c r="K172" s="194"/>
      <c r="L172" s="199"/>
      <c r="M172" s="200"/>
      <c r="N172" s="201"/>
      <c r="O172" s="201"/>
      <c r="P172" s="202">
        <f>P173+P176+P179</f>
        <v>0</v>
      </c>
      <c r="Q172" s="201"/>
      <c r="R172" s="202">
        <f>R173+R176+R179</f>
        <v>0.03768025</v>
      </c>
      <c r="S172" s="201"/>
      <c r="T172" s="203">
        <f>T173+T176+T179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4" t="s">
        <v>83</v>
      </c>
      <c r="AT172" s="205" t="s">
        <v>75</v>
      </c>
      <c r="AU172" s="205" t="s">
        <v>76</v>
      </c>
      <c r="AY172" s="204" t="s">
        <v>121</v>
      </c>
      <c r="BK172" s="206">
        <f>BK173+BK176+BK179</f>
        <v>0</v>
      </c>
    </row>
    <row r="173" spans="1:63" s="12" customFormat="1" ht="22.8" customHeight="1">
      <c r="A173" s="12"/>
      <c r="B173" s="193"/>
      <c r="C173" s="194"/>
      <c r="D173" s="195" t="s">
        <v>75</v>
      </c>
      <c r="E173" s="207" t="s">
        <v>274</v>
      </c>
      <c r="F173" s="207" t="s">
        <v>275</v>
      </c>
      <c r="G173" s="194"/>
      <c r="H173" s="194"/>
      <c r="I173" s="197"/>
      <c r="J173" s="208">
        <f>BK173</f>
        <v>0</v>
      </c>
      <c r="K173" s="194"/>
      <c r="L173" s="199"/>
      <c r="M173" s="200"/>
      <c r="N173" s="201"/>
      <c r="O173" s="201"/>
      <c r="P173" s="202">
        <f>SUM(P174:P175)</f>
        <v>0</v>
      </c>
      <c r="Q173" s="201"/>
      <c r="R173" s="202">
        <f>SUM(R174:R175)</f>
        <v>0.03288</v>
      </c>
      <c r="S173" s="201"/>
      <c r="T173" s="203">
        <f>SUM(T174:T175)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4" t="s">
        <v>83</v>
      </c>
      <c r="AT173" s="205" t="s">
        <v>75</v>
      </c>
      <c r="AU173" s="205" t="s">
        <v>81</v>
      </c>
      <c r="AY173" s="204" t="s">
        <v>121</v>
      </c>
      <c r="BK173" s="206">
        <f>SUM(BK174:BK175)</f>
        <v>0</v>
      </c>
    </row>
    <row r="174" spans="1:65" s="2" customFormat="1" ht="24.15" customHeight="1">
      <c r="A174" s="35"/>
      <c r="B174" s="36"/>
      <c r="C174" s="209" t="s">
        <v>276</v>
      </c>
      <c r="D174" s="209" t="s">
        <v>123</v>
      </c>
      <c r="E174" s="210" t="s">
        <v>277</v>
      </c>
      <c r="F174" s="211" t="s">
        <v>278</v>
      </c>
      <c r="G174" s="212" t="s">
        <v>131</v>
      </c>
      <c r="H174" s="213">
        <v>38.36</v>
      </c>
      <c r="I174" s="214"/>
      <c r="J174" s="215">
        <f>ROUND(I174*H174,2)</f>
        <v>0</v>
      </c>
      <c r="K174" s="216"/>
      <c r="L174" s="41"/>
      <c r="M174" s="217" t="s">
        <v>1</v>
      </c>
      <c r="N174" s="218" t="s">
        <v>41</v>
      </c>
      <c r="O174" s="88"/>
      <c r="P174" s="219">
        <f>O174*H174</f>
        <v>0</v>
      </c>
      <c r="Q174" s="219">
        <v>0.0008</v>
      </c>
      <c r="R174" s="219">
        <f>Q174*H174</f>
        <v>0.030688</v>
      </c>
      <c r="S174" s="219">
        <v>0</v>
      </c>
      <c r="T174" s="220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1" t="s">
        <v>188</v>
      </c>
      <c r="AT174" s="221" t="s">
        <v>123</v>
      </c>
      <c r="AU174" s="221" t="s">
        <v>83</v>
      </c>
      <c r="AY174" s="14" t="s">
        <v>121</v>
      </c>
      <c r="BE174" s="222">
        <f>IF(N174="základní",J174,0)</f>
        <v>0</v>
      </c>
      <c r="BF174" s="222">
        <f>IF(N174="snížená",J174,0)</f>
        <v>0</v>
      </c>
      <c r="BG174" s="222">
        <f>IF(N174="zákl. přenesená",J174,0)</f>
        <v>0</v>
      </c>
      <c r="BH174" s="222">
        <f>IF(N174="sníž. přenesená",J174,0)</f>
        <v>0</v>
      </c>
      <c r="BI174" s="222">
        <f>IF(N174="nulová",J174,0)</f>
        <v>0</v>
      </c>
      <c r="BJ174" s="14" t="s">
        <v>81</v>
      </c>
      <c r="BK174" s="222">
        <f>ROUND(I174*H174,2)</f>
        <v>0</v>
      </c>
      <c r="BL174" s="14" t="s">
        <v>188</v>
      </c>
      <c r="BM174" s="221" t="s">
        <v>279</v>
      </c>
    </row>
    <row r="175" spans="1:65" s="2" customFormat="1" ht="24.15" customHeight="1">
      <c r="A175" s="35"/>
      <c r="B175" s="36"/>
      <c r="C175" s="209" t="s">
        <v>280</v>
      </c>
      <c r="D175" s="209" t="s">
        <v>123</v>
      </c>
      <c r="E175" s="210" t="s">
        <v>281</v>
      </c>
      <c r="F175" s="211" t="s">
        <v>282</v>
      </c>
      <c r="G175" s="212" t="s">
        <v>157</v>
      </c>
      <c r="H175" s="213">
        <v>13.7</v>
      </c>
      <c r="I175" s="214"/>
      <c r="J175" s="215">
        <f>ROUND(I175*H175,2)</f>
        <v>0</v>
      </c>
      <c r="K175" s="216"/>
      <c r="L175" s="41"/>
      <c r="M175" s="217" t="s">
        <v>1</v>
      </c>
      <c r="N175" s="218" t="s">
        <v>41</v>
      </c>
      <c r="O175" s="88"/>
      <c r="P175" s="219">
        <f>O175*H175</f>
        <v>0</v>
      </c>
      <c r="Q175" s="219">
        <v>0.00016</v>
      </c>
      <c r="R175" s="219">
        <f>Q175*H175</f>
        <v>0.002192</v>
      </c>
      <c r="S175" s="219">
        <v>0</v>
      </c>
      <c r="T175" s="220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1" t="s">
        <v>188</v>
      </c>
      <c r="AT175" s="221" t="s">
        <v>123</v>
      </c>
      <c r="AU175" s="221" t="s">
        <v>83</v>
      </c>
      <c r="AY175" s="14" t="s">
        <v>121</v>
      </c>
      <c r="BE175" s="222">
        <f>IF(N175="základní",J175,0)</f>
        <v>0</v>
      </c>
      <c r="BF175" s="222">
        <f>IF(N175="snížená",J175,0)</f>
        <v>0</v>
      </c>
      <c r="BG175" s="222">
        <f>IF(N175="zákl. přenesená",J175,0)</f>
        <v>0</v>
      </c>
      <c r="BH175" s="222">
        <f>IF(N175="sníž. přenesená",J175,0)</f>
        <v>0</v>
      </c>
      <c r="BI175" s="222">
        <f>IF(N175="nulová",J175,0)</f>
        <v>0</v>
      </c>
      <c r="BJ175" s="14" t="s">
        <v>81</v>
      </c>
      <c r="BK175" s="222">
        <f>ROUND(I175*H175,2)</f>
        <v>0</v>
      </c>
      <c r="BL175" s="14" t="s">
        <v>188</v>
      </c>
      <c r="BM175" s="221" t="s">
        <v>283</v>
      </c>
    </row>
    <row r="176" spans="1:63" s="12" customFormat="1" ht="22.8" customHeight="1">
      <c r="A176" s="12"/>
      <c r="B176" s="193"/>
      <c r="C176" s="194"/>
      <c r="D176" s="195" t="s">
        <v>75</v>
      </c>
      <c r="E176" s="207" t="s">
        <v>284</v>
      </c>
      <c r="F176" s="207" t="s">
        <v>285</v>
      </c>
      <c r="G176" s="194"/>
      <c r="H176" s="194"/>
      <c r="I176" s="197"/>
      <c r="J176" s="208">
        <f>BK176</f>
        <v>0</v>
      </c>
      <c r="K176" s="194"/>
      <c r="L176" s="199"/>
      <c r="M176" s="200"/>
      <c r="N176" s="201"/>
      <c r="O176" s="201"/>
      <c r="P176" s="202">
        <f>SUM(P177:P178)</f>
        <v>0</v>
      </c>
      <c r="Q176" s="201"/>
      <c r="R176" s="202">
        <f>SUM(R177:R178)</f>
        <v>0</v>
      </c>
      <c r="S176" s="201"/>
      <c r="T176" s="203">
        <f>SUM(T177:T178)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4" t="s">
        <v>83</v>
      </c>
      <c r="AT176" s="205" t="s">
        <v>75</v>
      </c>
      <c r="AU176" s="205" t="s">
        <v>81</v>
      </c>
      <c r="AY176" s="204" t="s">
        <v>121</v>
      </c>
      <c r="BK176" s="206">
        <f>SUM(BK177:BK178)</f>
        <v>0</v>
      </c>
    </row>
    <row r="177" spans="1:65" s="2" customFormat="1" ht="24.15" customHeight="1">
      <c r="A177" s="35"/>
      <c r="B177" s="36"/>
      <c r="C177" s="209" t="s">
        <v>286</v>
      </c>
      <c r="D177" s="209" t="s">
        <v>123</v>
      </c>
      <c r="E177" s="210" t="s">
        <v>287</v>
      </c>
      <c r="F177" s="211" t="s">
        <v>288</v>
      </c>
      <c r="G177" s="212" t="s">
        <v>157</v>
      </c>
      <c r="H177" s="213">
        <v>54.8</v>
      </c>
      <c r="I177" s="214"/>
      <c r="J177" s="215">
        <f>ROUND(I177*H177,2)</f>
        <v>0</v>
      </c>
      <c r="K177" s="216"/>
      <c r="L177" s="41"/>
      <c r="M177" s="217" t="s">
        <v>1</v>
      </c>
      <c r="N177" s="218" t="s">
        <v>41</v>
      </c>
      <c r="O177" s="88"/>
      <c r="P177" s="219">
        <f>O177*H177</f>
        <v>0</v>
      </c>
      <c r="Q177" s="219">
        <v>0</v>
      </c>
      <c r="R177" s="219">
        <f>Q177*H177</f>
        <v>0</v>
      </c>
      <c r="S177" s="219">
        <v>0</v>
      </c>
      <c r="T177" s="220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1" t="s">
        <v>188</v>
      </c>
      <c r="AT177" s="221" t="s">
        <v>123</v>
      </c>
      <c r="AU177" s="221" t="s">
        <v>83</v>
      </c>
      <c r="AY177" s="14" t="s">
        <v>121</v>
      </c>
      <c r="BE177" s="222">
        <f>IF(N177="základní",J177,0)</f>
        <v>0</v>
      </c>
      <c r="BF177" s="222">
        <f>IF(N177="snížená",J177,0)</f>
        <v>0</v>
      </c>
      <c r="BG177" s="222">
        <f>IF(N177="zákl. přenesená",J177,0)</f>
        <v>0</v>
      </c>
      <c r="BH177" s="222">
        <f>IF(N177="sníž. přenesená",J177,0)</f>
        <v>0</v>
      </c>
      <c r="BI177" s="222">
        <f>IF(N177="nulová",J177,0)</f>
        <v>0</v>
      </c>
      <c r="BJ177" s="14" t="s">
        <v>81</v>
      </c>
      <c r="BK177" s="222">
        <f>ROUND(I177*H177,2)</f>
        <v>0</v>
      </c>
      <c r="BL177" s="14" t="s">
        <v>188</v>
      </c>
      <c r="BM177" s="221" t="s">
        <v>289</v>
      </c>
    </row>
    <row r="178" spans="1:65" s="2" customFormat="1" ht="24.15" customHeight="1">
      <c r="A178" s="35"/>
      <c r="B178" s="36"/>
      <c r="C178" s="223" t="s">
        <v>290</v>
      </c>
      <c r="D178" s="223" t="s">
        <v>150</v>
      </c>
      <c r="E178" s="224" t="s">
        <v>291</v>
      </c>
      <c r="F178" s="225" t="s">
        <v>292</v>
      </c>
      <c r="G178" s="226" t="s">
        <v>131</v>
      </c>
      <c r="H178" s="227">
        <v>8.801</v>
      </c>
      <c r="I178" s="228"/>
      <c r="J178" s="229">
        <f>ROUND(I178*H178,2)</f>
        <v>0</v>
      </c>
      <c r="K178" s="230"/>
      <c r="L178" s="231"/>
      <c r="M178" s="232" t="s">
        <v>1</v>
      </c>
      <c r="N178" s="233" t="s">
        <v>41</v>
      </c>
      <c r="O178" s="88"/>
      <c r="P178" s="219">
        <f>O178*H178</f>
        <v>0</v>
      </c>
      <c r="Q178" s="219">
        <v>0</v>
      </c>
      <c r="R178" s="219">
        <f>Q178*H178</f>
        <v>0</v>
      </c>
      <c r="S178" s="219">
        <v>0</v>
      </c>
      <c r="T178" s="220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1" t="s">
        <v>264</v>
      </c>
      <c r="AT178" s="221" t="s">
        <v>150</v>
      </c>
      <c r="AU178" s="221" t="s">
        <v>83</v>
      </c>
      <c r="AY178" s="14" t="s">
        <v>121</v>
      </c>
      <c r="BE178" s="222">
        <f>IF(N178="základní",J178,0)</f>
        <v>0</v>
      </c>
      <c r="BF178" s="222">
        <f>IF(N178="snížená",J178,0)</f>
        <v>0</v>
      </c>
      <c r="BG178" s="222">
        <f>IF(N178="zákl. přenesená",J178,0)</f>
        <v>0</v>
      </c>
      <c r="BH178" s="222">
        <f>IF(N178="sníž. přenesená",J178,0)</f>
        <v>0</v>
      </c>
      <c r="BI178" s="222">
        <f>IF(N178="nulová",J178,0)</f>
        <v>0</v>
      </c>
      <c r="BJ178" s="14" t="s">
        <v>81</v>
      </c>
      <c r="BK178" s="222">
        <f>ROUND(I178*H178,2)</f>
        <v>0</v>
      </c>
      <c r="BL178" s="14" t="s">
        <v>188</v>
      </c>
      <c r="BM178" s="221" t="s">
        <v>293</v>
      </c>
    </row>
    <row r="179" spans="1:63" s="12" customFormat="1" ht="22.8" customHeight="1">
      <c r="A179" s="12"/>
      <c r="B179" s="193"/>
      <c r="C179" s="194"/>
      <c r="D179" s="195" t="s">
        <v>75</v>
      </c>
      <c r="E179" s="207" t="s">
        <v>294</v>
      </c>
      <c r="F179" s="207" t="s">
        <v>295</v>
      </c>
      <c r="G179" s="194"/>
      <c r="H179" s="194"/>
      <c r="I179" s="197"/>
      <c r="J179" s="208">
        <f>BK179</f>
        <v>0</v>
      </c>
      <c r="K179" s="194"/>
      <c r="L179" s="199"/>
      <c r="M179" s="200"/>
      <c r="N179" s="201"/>
      <c r="O179" s="201"/>
      <c r="P179" s="202">
        <f>P180</f>
        <v>0</v>
      </c>
      <c r="Q179" s="201"/>
      <c r="R179" s="202">
        <f>R180</f>
        <v>0.00480025</v>
      </c>
      <c r="S179" s="201"/>
      <c r="T179" s="203">
        <f>T180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4" t="s">
        <v>83</v>
      </c>
      <c r="AT179" s="205" t="s">
        <v>75</v>
      </c>
      <c r="AU179" s="205" t="s">
        <v>81</v>
      </c>
      <c r="AY179" s="204" t="s">
        <v>121</v>
      </c>
      <c r="BK179" s="206">
        <f>BK180</f>
        <v>0</v>
      </c>
    </row>
    <row r="180" spans="1:65" s="2" customFormat="1" ht="24.15" customHeight="1">
      <c r="A180" s="35"/>
      <c r="B180" s="36"/>
      <c r="C180" s="209" t="s">
        <v>296</v>
      </c>
      <c r="D180" s="209" t="s">
        <v>123</v>
      </c>
      <c r="E180" s="210" t="s">
        <v>297</v>
      </c>
      <c r="F180" s="211" t="s">
        <v>298</v>
      </c>
      <c r="G180" s="212" t="s">
        <v>131</v>
      </c>
      <c r="H180" s="213">
        <v>19.201</v>
      </c>
      <c r="I180" s="214"/>
      <c r="J180" s="215">
        <f>ROUND(I180*H180,2)</f>
        <v>0</v>
      </c>
      <c r="K180" s="216"/>
      <c r="L180" s="41"/>
      <c r="M180" s="217" t="s">
        <v>1</v>
      </c>
      <c r="N180" s="218" t="s">
        <v>41</v>
      </c>
      <c r="O180" s="88"/>
      <c r="P180" s="219">
        <f>O180*H180</f>
        <v>0</v>
      </c>
      <c r="Q180" s="219">
        <v>0.00025</v>
      </c>
      <c r="R180" s="219">
        <f>Q180*H180</f>
        <v>0.00480025</v>
      </c>
      <c r="S180" s="219">
        <v>0</v>
      </c>
      <c r="T180" s="220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1" t="s">
        <v>188</v>
      </c>
      <c r="AT180" s="221" t="s">
        <v>123</v>
      </c>
      <c r="AU180" s="221" t="s">
        <v>83</v>
      </c>
      <c r="AY180" s="14" t="s">
        <v>121</v>
      </c>
      <c r="BE180" s="222">
        <f>IF(N180="základní",J180,0)</f>
        <v>0</v>
      </c>
      <c r="BF180" s="222">
        <f>IF(N180="snížená",J180,0)</f>
        <v>0</v>
      </c>
      <c r="BG180" s="222">
        <f>IF(N180="zákl. přenesená",J180,0)</f>
        <v>0</v>
      </c>
      <c r="BH180" s="222">
        <f>IF(N180="sníž. přenesená",J180,0)</f>
        <v>0</v>
      </c>
      <c r="BI180" s="222">
        <f>IF(N180="nulová",J180,0)</f>
        <v>0</v>
      </c>
      <c r="BJ180" s="14" t="s">
        <v>81</v>
      </c>
      <c r="BK180" s="222">
        <f>ROUND(I180*H180,2)</f>
        <v>0</v>
      </c>
      <c r="BL180" s="14" t="s">
        <v>188</v>
      </c>
      <c r="BM180" s="221" t="s">
        <v>299</v>
      </c>
    </row>
    <row r="181" spans="1:63" s="12" customFormat="1" ht="25.9" customHeight="1">
      <c r="A181" s="12"/>
      <c r="B181" s="193"/>
      <c r="C181" s="194"/>
      <c r="D181" s="195" t="s">
        <v>75</v>
      </c>
      <c r="E181" s="196" t="s">
        <v>300</v>
      </c>
      <c r="F181" s="196" t="s">
        <v>301</v>
      </c>
      <c r="G181" s="194"/>
      <c r="H181" s="194"/>
      <c r="I181" s="197"/>
      <c r="J181" s="198">
        <f>BK181</f>
        <v>0</v>
      </c>
      <c r="K181" s="194"/>
      <c r="L181" s="199"/>
      <c r="M181" s="200"/>
      <c r="N181" s="201"/>
      <c r="O181" s="201"/>
      <c r="P181" s="202">
        <f>P182+P184</f>
        <v>0</v>
      </c>
      <c r="Q181" s="201"/>
      <c r="R181" s="202">
        <f>R182+R184</f>
        <v>0</v>
      </c>
      <c r="S181" s="201"/>
      <c r="T181" s="203">
        <f>T182+T184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4" t="s">
        <v>141</v>
      </c>
      <c r="AT181" s="205" t="s">
        <v>75</v>
      </c>
      <c r="AU181" s="205" t="s">
        <v>76</v>
      </c>
      <c r="AY181" s="204" t="s">
        <v>121</v>
      </c>
      <c r="BK181" s="206">
        <f>BK182+BK184</f>
        <v>0</v>
      </c>
    </row>
    <row r="182" spans="1:63" s="12" customFormat="1" ht="22.8" customHeight="1">
      <c r="A182" s="12"/>
      <c r="B182" s="193"/>
      <c r="C182" s="194"/>
      <c r="D182" s="195" t="s">
        <v>75</v>
      </c>
      <c r="E182" s="207" t="s">
        <v>302</v>
      </c>
      <c r="F182" s="207" t="s">
        <v>303</v>
      </c>
      <c r="G182" s="194"/>
      <c r="H182" s="194"/>
      <c r="I182" s="197"/>
      <c r="J182" s="208">
        <f>BK182</f>
        <v>0</v>
      </c>
      <c r="K182" s="194"/>
      <c r="L182" s="199"/>
      <c r="M182" s="200"/>
      <c r="N182" s="201"/>
      <c r="O182" s="201"/>
      <c r="P182" s="202">
        <f>P183</f>
        <v>0</v>
      </c>
      <c r="Q182" s="201"/>
      <c r="R182" s="202">
        <f>R183</f>
        <v>0</v>
      </c>
      <c r="S182" s="201"/>
      <c r="T182" s="203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4" t="s">
        <v>141</v>
      </c>
      <c r="AT182" s="205" t="s">
        <v>75</v>
      </c>
      <c r="AU182" s="205" t="s">
        <v>81</v>
      </c>
      <c r="AY182" s="204" t="s">
        <v>121</v>
      </c>
      <c r="BK182" s="206">
        <f>BK183</f>
        <v>0</v>
      </c>
    </row>
    <row r="183" spans="1:65" s="2" customFormat="1" ht="16.5" customHeight="1">
      <c r="A183" s="35"/>
      <c r="B183" s="36"/>
      <c r="C183" s="209" t="s">
        <v>304</v>
      </c>
      <c r="D183" s="209" t="s">
        <v>123</v>
      </c>
      <c r="E183" s="210" t="s">
        <v>305</v>
      </c>
      <c r="F183" s="211" t="s">
        <v>303</v>
      </c>
      <c r="G183" s="212" t="s">
        <v>306</v>
      </c>
      <c r="H183" s="234"/>
      <c r="I183" s="214"/>
      <c r="J183" s="215">
        <f>ROUND(I183*H183,2)</f>
        <v>0</v>
      </c>
      <c r="K183" s="216"/>
      <c r="L183" s="41"/>
      <c r="M183" s="217" t="s">
        <v>1</v>
      </c>
      <c r="N183" s="218" t="s">
        <v>41</v>
      </c>
      <c r="O183" s="88"/>
      <c r="P183" s="219">
        <f>O183*H183</f>
        <v>0</v>
      </c>
      <c r="Q183" s="219">
        <v>0</v>
      </c>
      <c r="R183" s="219">
        <f>Q183*H183</f>
        <v>0</v>
      </c>
      <c r="S183" s="219">
        <v>0</v>
      </c>
      <c r="T183" s="220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1" t="s">
        <v>307</v>
      </c>
      <c r="AT183" s="221" t="s">
        <v>123</v>
      </c>
      <c r="AU183" s="221" t="s">
        <v>83</v>
      </c>
      <c r="AY183" s="14" t="s">
        <v>121</v>
      </c>
      <c r="BE183" s="222">
        <f>IF(N183="základní",J183,0)</f>
        <v>0</v>
      </c>
      <c r="BF183" s="222">
        <f>IF(N183="snížená",J183,0)</f>
        <v>0</v>
      </c>
      <c r="BG183" s="222">
        <f>IF(N183="zákl. přenesená",J183,0)</f>
        <v>0</v>
      </c>
      <c r="BH183" s="222">
        <f>IF(N183="sníž. přenesená",J183,0)</f>
        <v>0</v>
      </c>
      <c r="BI183" s="222">
        <f>IF(N183="nulová",J183,0)</f>
        <v>0</v>
      </c>
      <c r="BJ183" s="14" t="s">
        <v>81</v>
      </c>
      <c r="BK183" s="222">
        <f>ROUND(I183*H183,2)</f>
        <v>0</v>
      </c>
      <c r="BL183" s="14" t="s">
        <v>307</v>
      </c>
      <c r="BM183" s="221" t="s">
        <v>308</v>
      </c>
    </row>
    <row r="184" spans="1:63" s="12" customFormat="1" ht="22.8" customHeight="1">
      <c r="A184" s="12"/>
      <c r="B184" s="193"/>
      <c r="C184" s="194"/>
      <c r="D184" s="195" t="s">
        <v>75</v>
      </c>
      <c r="E184" s="207" t="s">
        <v>309</v>
      </c>
      <c r="F184" s="207" t="s">
        <v>310</v>
      </c>
      <c r="G184" s="194"/>
      <c r="H184" s="194"/>
      <c r="I184" s="197"/>
      <c r="J184" s="208">
        <f>BK184</f>
        <v>0</v>
      </c>
      <c r="K184" s="194"/>
      <c r="L184" s="199"/>
      <c r="M184" s="200"/>
      <c r="N184" s="201"/>
      <c r="O184" s="201"/>
      <c r="P184" s="202">
        <f>P185</f>
        <v>0</v>
      </c>
      <c r="Q184" s="201"/>
      <c r="R184" s="202">
        <f>R185</f>
        <v>0</v>
      </c>
      <c r="S184" s="201"/>
      <c r="T184" s="203">
        <f>T185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4" t="s">
        <v>141</v>
      </c>
      <c r="AT184" s="205" t="s">
        <v>75</v>
      </c>
      <c r="AU184" s="205" t="s">
        <v>81</v>
      </c>
      <c r="AY184" s="204" t="s">
        <v>121</v>
      </c>
      <c r="BK184" s="206">
        <f>BK185</f>
        <v>0</v>
      </c>
    </row>
    <row r="185" spans="1:65" s="2" customFormat="1" ht="16.5" customHeight="1">
      <c r="A185" s="35"/>
      <c r="B185" s="36"/>
      <c r="C185" s="209" t="s">
        <v>311</v>
      </c>
      <c r="D185" s="209" t="s">
        <v>123</v>
      </c>
      <c r="E185" s="210" t="s">
        <v>312</v>
      </c>
      <c r="F185" s="211" t="s">
        <v>310</v>
      </c>
      <c r="G185" s="212" t="s">
        <v>313</v>
      </c>
      <c r="H185" s="213">
        <v>2.5</v>
      </c>
      <c r="I185" s="214"/>
      <c r="J185" s="215">
        <f>ROUND(I185*H185,2)</f>
        <v>0</v>
      </c>
      <c r="K185" s="216"/>
      <c r="L185" s="41"/>
      <c r="M185" s="235" t="s">
        <v>1</v>
      </c>
      <c r="N185" s="236" t="s">
        <v>41</v>
      </c>
      <c r="O185" s="237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1" t="s">
        <v>307</v>
      </c>
      <c r="AT185" s="221" t="s">
        <v>123</v>
      </c>
      <c r="AU185" s="221" t="s">
        <v>83</v>
      </c>
      <c r="AY185" s="14" t="s">
        <v>121</v>
      </c>
      <c r="BE185" s="222">
        <f>IF(N185="základní",J185,0)</f>
        <v>0</v>
      </c>
      <c r="BF185" s="222">
        <f>IF(N185="snížená",J185,0)</f>
        <v>0</v>
      </c>
      <c r="BG185" s="222">
        <f>IF(N185="zákl. přenesená",J185,0)</f>
        <v>0</v>
      </c>
      <c r="BH185" s="222">
        <f>IF(N185="sníž. přenesená",J185,0)</f>
        <v>0</v>
      </c>
      <c r="BI185" s="222">
        <f>IF(N185="nulová",J185,0)</f>
        <v>0</v>
      </c>
      <c r="BJ185" s="14" t="s">
        <v>81</v>
      </c>
      <c r="BK185" s="222">
        <f>ROUND(I185*H185,2)</f>
        <v>0</v>
      </c>
      <c r="BL185" s="14" t="s">
        <v>307</v>
      </c>
      <c r="BM185" s="221" t="s">
        <v>314</v>
      </c>
    </row>
    <row r="186" spans="1:31" s="2" customFormat="1" ht="6.95" customHeight="1">
      <c r="A186" s="35"/>
      <c r="B186" s="63"/>
      <c r="C186" s="64"/>
      <c r="D186" s="64"/>
      <c r="E186" s="64"/>
      <c r="F186" s="64"/>
      <c r="G186" s="64"/>
      <c r="H186" s="64"/>
      <c r="I186" s="64"/>
      <c r="J186" s="64"/>
      <c r="K186" s="64"/>
      <c r="L186" s="41"/>
      <c r="M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</row>
  </sheetData>
  <sheetProtection password="CC35" sheet="1" objects="1" scenarios="1" formatColumns="0" formatRows="0" autoFilter="0"/>
  <autoFilter ref="C127:K185"/>
  <mergeCells count="6">
    <mergeCell ref="E7:H7"/>
    <mergeCell ref="E16:H16"/>
    <mergeCell ref="E25:H25"/>
    <mergeCell ref="E85:H85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DESKTOP-U2BVCN1\Fulín</dc:creator>
  <cp:keywords/>
  <dc:description/>
  <cp:lastModifiedBy>DESKTOP-U2BVCN1\Fulín</cp:lastModifiedBy>
  <dcterms:created xsi:type="dcterms:W3CDTF">2023-04-12T11:53:16Z</dcterms:created>
  <dcterms:modified xsi:type="dcterms:W3CDTF">2023-04-12T11:53:18Z</dcterms:modified>
  <cp:category/>
  <cp:version/>
  <cp:contentType/>
  <cp:contentStatus/>
</cp:coreProperties>
</file>