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Rekap" sheetId="1" r:id="rId1"/>
    <sheet name="Dod 1" sheetId="2" r:id="rId2"/>
    <sheet name="Výkaz OK real" sheetId="3" r:id="rId3"/>
    <sheet name="SO 05-1" sheetId="4" r:id="rId4"/>
    <sheet name="SO 05-2" sheetId="5" r:id="rId5"/>
    <sheet name="SO 05-3" sheetId="6" r:id="rId6"/>
  </sheets>
  <externalReferences>
    <externalReference r:id="rId9"/>
  </externalReferences>
  <definedNames>
    <definedName name="Cislostavby">'[1]Stavba'!$C$10</definedName>
    <definedName name="Do">'[1]Stavba'!$H$6</definedName>
    <definedName name="Nazevstavby">'[1]Stavba'!$E$10</definedName>
    <definedName name="Od">'[1]Stavba'!$E$6</definedName>
  </definedNames>
  <calcPr fullCalcOnLoad="1"/>
</workbook>
</file>

<file path=xl/sharedStrings.xml><?xml version="1.0" encoding="utf-8"?>
<sst xmlns="http://schemas.openxmlformats.org/spreadsheetml/2006/main" count="2388" uniqueCount="465">
  <si>
    <t>m2</t>
  </si>
  <si>
    <t>ks</t>
  </si>
  <si>
    <t>kg</t>
  </si>
  <si>
    <t>m3</t>
  </si>
  <si>
    <t xml:space="preserve"> </t>
  </si>
  <si>
    <t>kpl</t>
  </si>
  <si>
    <t>t</t>
  </si>
  <si>
    <t>hod</t>
  </si>
  <si>
    <t>#ID#</t>
  </si>
  <si>
    <t>Stavba:</t>
  </si>
  <si>
    <t>Objekt:</t>
  </si>
  <si>
    <t>O3003690</t>
  </si>
  <si>
    <t>R13925</t>
  </si>
  <si>
    <t>V rozpočtu</t>
  </si>
  <si>
    <t>Poř.č.</t>
  </si>
  <si>
    <t>Číslo</t>
  </si>
  <si>
    <t>MJ</t>
  </si>
  <si>
    <t>Cena / MJ</t>
  </si>
  <si>
    <t>Cena</t>
  </si>
  <si>
    <t xml:space="preserve">Název </t>
  </si>
  <si>
    <t>Množství</t>
  </si>
  <si>
    <t>m</t>
  </si>
  <si>
    <t>kus</t>
  </si>
  <si>
    <t>Zemní práce</t>
  </si>
  <si>
    <t>122201101R00</t>
  </si>
  <si>
    <t>162207112R00</t>
  </si>
  <si>
    <t>Vodorovné přemístění výkopku hor. 1-4 do 100 m</t>
  </si>
  <si>
    <t>171101103R00</t>
  </si>
  <si>
    <t>Uložení sypaniny do násypů zhutněných na 100% PS</t>
  </si>
  <si>
    <t>181101102R00</t>
  </si>
  <si>
    <t>Úprava pláně v zářezech v hor. 1-4, se zhutněním</t>
  </si>
  <si>
    <t>Umělé povrchy</t>
  </si>
  <si>
    <t>589311111R00</t>
  </si>
  <si>
    <t>Podkladní vrstvy umělých povrchů</t>
  </si>
  <si>
    <t>564751113R00</t>
  </si>
  <si>
    <t>Podklad z kameniva drceného vel.32-63 mm,tl. 17 cm</t>
  </si>
  <si>
    <t>564801112V01</t>
  </si>
  <si>
    <t>Podklad ze štěrkodrti po zhutnění tloušťky 4 cm, frakce 0/4</t>
  </si>
  <si>
    <t>564801112V02</t>
  </si>
  <si>
    <t>Podklad ze štěrkodrti po zhutnění tloušťky 4 cm, frakce 8/16</t>
  </si>
  <si>
    <t>564801112V03</t>
  </si>
  <si>
    <t>Podklad ze štěrkodrti po zhutnění tloušťky 4 cm, frakce 16/32</t>
  </si>
  <si>
    <t>326882T10</t>
  </si>
  <si>
    <t>Koberec otevřený AKOJ tl. 4 cm</t>
  </si>
  <si>
    <t>326885T10</t>
  </si>
  <si>
    <t>Koberec otevřený AKOH tl. 5 cm</t>
  </si>
  <si>
    <t>Podlahy a podlahové konstrukce</t>
  </si>
  <si>
    <t>916561111R00</t>
  </si>
  <si>
    <t>Osazení záhon.obrubníků do lože z C 12/15 s opěrou</t>
  </si>
  <si>
    <t>918101111R00</t>
  </si>
  <si>
    <t>Lože pod obrubníky nebo obruby dlažeb z C 12/15</t>
  </si>
  <si>
    <t>59217310R</t>
  </si>
  <si>
    <t>Obrubník zahradní 50/5/25 II nat</t>
  </si>
  <si>
    <t>Oplocení</t>
  </si>
  <si>
    <t>Staveništní přesun hmot</t>
  </si>
  <si>
    <t>998222012R00</t>
  </si>
  <si>
    <t>Přesun hmot, zpevněné plochy, kryt z kameniva</t>
  </si>
  <si>
    <t>Demontáž záhon.obrubníků  z bet lože s opěrou</t>
  </si>
  <si>
    <t>Panelové oplocení s podhrab. Deskou - demontáž</t>
  </si>
  <si>
    <t>Panelové oplocení s podhrab. Deskou - montáž demontovaného</t>
  </si>
  <si>
    <t>Panelové oplocení s podhrab. Deskou - dod + montáž</t>
  </si>
  <si>
    <t>Vstup - jednokřídlová branka dem + mont</t>
  </si>
  <si>
    <t/>
  </si>
  <si>
    <t>Místo:</t>
  </si>
  <si>
    <t>Datum:</t>
  </si>
  <si>
    <t>Objednatel:</t>
  </si>
  <si>
    <t>Město Benešov,Masarykovo nám.100,256 01 Benešov</t>
  </si>
  <si>
    <t>Zhotovitel:</t>
  </si>
  <si>
    <t>Projektant:</t>
  </si>
  <si>
    <t>Zpracovatel:</t>
  </si>
  <si>
    <t>DPH</t>
  </si>
  <si>
    <t>základní</t>
  </si>
  <si>
    <t>Kód</t>
  </si>
  <si>
    <t>Náklady z rozpočtu</t>
  </si>
  <si>
    <t>Cena celkem [CZK]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</si>
  <si>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</si>
  <si>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</si>
  <si>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</si>
  <si>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</si>
  <si>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</si>
  <si>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</si>
  <si>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</si>
  <si>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</si>
  <si>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PSV</t>
  </si>
  <si>
    <t xml:space="preserve">    764 - Konstrukce klempířské</t>
  </si>
  <si>
    <t xml:space="preserve">    783 - Dokončovací práce - nátěry</t>
  </si>
  <si>
    <t>Zařízení staveniště</t>
  </si>
  <si>
    <t>ROZPOČET</t>
  </si>
  <si>
    <t>PČ</t>
  </si>
  <si>
    <t>Typ</t>
  </si>
  <si>
    <t>Popis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</si>
  <si>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</si>
  <si>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</si>
  <si>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</si>
  <si>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</si>
  <si>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</si>
  <si>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</si>
  <si>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</si>
  <si>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</si>
  <si>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</si>
  <si>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132201101</t>
  </si>
  <si>
    <t>132201109</t>
  </si>
  <si>
    <t>Příplatek za lepivost k hloubení rýh š do 600 mm v hornině tř. 3</t>
  </si>
  <si>
    <t>162701104</t>
  </si>
  <si>
    <t>Vodorovné přemístění do 9000 m výkopku/sypaniny z horniny tř. 1 až 4</t>
  </si>
  <si>
    <t>171201201</t>
  </si>
  <si>
    <t>Uložení sypaniny na skládky</t>
  </si>
  <si>
    <t>171201211</t>
  </si>
  <si>
    <t>Poplatek za uložení odpadu ze sypaniny na skládce (skládkovné)</t>
  </si>
  <si>
    <t>274313511</t>
  </si>
  <si>
    <t>274351215</t>
  </si>
  <si>
    <t>275351216</t>
  </si>
  <si>
    <t>Odstranění bednění stěn základových patek a pasů</t>
  </si>
  <si>
    <t>31111111</t>
  </si>
  <si>
    <t>M</t>
  </si>
  <si>
    <t>564831111</t>
  </si>
  <si>
    <t>Podklad ze štěrkodrtě ŠD tl 200 mm</t>
  </si>
  <si>
    <t>596211110</t>
  </si>
  <si>
    <t>Kladení zámkové dlažby komunikací pro pěší tl 60 mm skupiny A pl do 50 m2</t>
  </si>
  <si>
    <t>592-55</t>
  </si>
  <si>
    <t>635111215</t>
  </si>
  <si>
    <t>635111241</t>
  </si>
  <si>
    <t>916331112</t>
  </si>
  <si>
    <t>Osazení zahradního obrubníku betonového do lože z betonu s boční opěrou zakončení nájezdové rampy</t>
  </si>
  <si>
    <t>59217305</t>
  </si>
  <si>
    <t>Obrubník zahradní   vel. 50 x 5 x 25</t>
  </si>
  <si>
    <t>916991121</t>
  </si>
  <si>
    <t>Lože pod obrubníky, krajníky nebo obruby z dlažebních kostek z betonu prostého</t>
  </si>
  <si>
    <t>998225111</t>
  </si>
  <si>
    <t>Přesun hmot pro pozemní komunikace s krytem z kamene, monolitickým betonovým nebo živičným</t>
  </si>
  <si>
    <t>764214604</t>
  </si>
  <si>
    <t>Oplechování horních ploch a atik bez rohů z Pz s povrch úpravou mechanicky kotvené rš 330 mm</t>
  </si>
  <si>
    <t>764511602</t>
  </si>
  <si>
    <t>Žlab podokapní půlkruhový z Pz s povrchovou úpravou rš 330 mm</t>
  </si>
  <si>
    <t>764511642</t>
  </si>
  <si>
    <t>Kotlík oválný (trychtýřový) pro podokapní žlaby z Pz s povrchovou úpravou 330/100 mm</t>
  </si>
  <si>
    <t>764518622</t>
  </si>
  <si>
    <t>Svody kruhové včetně objímek, kolen, odskoků z Pz s povrchovou úpravou průměru 100 mm</t>
  </si>
  <si>
    <t>783314 R</t>
  </si>
  <si>
    <t xml:space="preserve">    888 - Mobiliář</t>
  </si>
  <si>
    <t>88-3</t>
  </si>
  <si>
    <t>Základové pásy z betonu tř. C 12/15 (0,6*0,6*1)*4</t>
  </si>
  <si>
    <t>Zřízení bednění stěn základových pasů a patek ( 0,6*0,5*4)*4</t>
  </si>
  <si>
    <t>Hloubení rýh š do 600 mm v hornině tř. 3 objemu do 100 m3  (6*6*0,5) + 4*(0,6*0,6*1)</t>
  </si>
  <si>
    <t>Dodávka zámkové dlažby 20 x 10 x 6 - přírodní (1,5 x 4) + (0,5x 16)</t>
  </si>
  <si>
    <t>Odvodňovací žebro 0,(0,8x0,3) včetně drenážní trubky a napojení do odvodnění</t>
  </si>
  <si>
    <t>mb</t>
  </si>
  <si>
    <t>Násyp pod podlahy ze štěrkopísku se zhutněním (6x4x0,3)</t>
  </si>
  <si>
    <t>Násyp pod podlahy z hrubého kameniva 8-16 se zhutněním (6x6x0,1)</t>
  </si>
  <si>
    <t>SO 05-1 Cvičná hasičská věž s umělou stěnou včetně dopadových ploch</t>
  </si>
  <si>
    <t>SO 05-3 Sklad horolezců a hasičů</t>
  </si>
  <si>
    <t>DPH 21 %</t>
  </si>
  <si>
    <t>včetně DPH</t>
  </si>
  <si>
    <t>Celkem</t>
  </si>
  <si>
    <t xml:space="preserve">Provozní objekt - sklad-  3,0 x 4,8 m sestavený ze 1 buňky dodávka a montáž včetně přípojky z osvětlovacího stožáru a vnitřní elektroinstalace </t>
  </si>
  <si>
    <t>SO 05-2 Doplnění sportovních ploch, úprava oplocení</t>
  </si>
  <si>
    <t>%</t>
  </si>
  <si>
    <t>Odkopávky nezapažené v hor. 3 do 100 m3  40 x 0,4</t>
  </si>
  <si>
    <t>Panelové oplocení mobilní - oddělení stěny od atletického areálu -dod + montáž</t>
  </si>
  <si>
    <t>Kryt ploch pro atletiku - umělý PUR vodopropustný, typ "Spray Coat", varianta GUMOVÁ DLAŽBA SMART FLEX na betonové lože - skladba 390 mm</t>
  </si>
  <si>
    <t>SO 05-2</t>
  </si>
  <si>
    <t>Doplnění sporovních ploch, úprava oplocení</t>
  </si>
  <si>
    <t>2</t>
  </si>
  <si>
    <t>Zadavatel:</t>
  </si>
  <si>
    <t>-1</t>
  </si>
  <si>
    <t>SOUPIS PRACÍ</t>
  </si>
  <si>
    <t>Cenová soustava</t>
  </si>
  <si>
    <t>J. hmotnost [t]</t>
  </si>
  <si>
    <t>Hmotnost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</si>
  <si>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</si>
  <si>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</si>
  <si>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</si>
  <si>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</si>
  <si>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</si>
  <si>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</si>
  <si>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</si>
  <si>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122251103</t>
  </si>
  <si>
    <t>Odkopávky nezapažené v hornině třídy těžitelnosti I skupiny 3 objem do 100 m3</t>
  </si>
  <si>
    <t>4</t>
  </si>
  <si>
    <t>-253815272</t>
  </si>
  <si>
    <t>131251103</t>
  </si>
  <si>
    <t>Hloubení jam nezapažených v hornině třídy těžitelnosti I skupiny 3 objem do 100 m3 strojně</t>
  </si>
  <si>
    <t>-2051020116</t>
  </si>
  <si>
    <t>3</t>
  </si>
  <si>
    <t>226212113</t>
  </si>
  <si>
    <t>Vrty velkoprofilové svislé zapažené D přes 550 do 650 mm hornina III</t>
  </si>
  <si>
    <t>1722751724</t>
  </si>
  <si>
    <t>226212214</t>
  </si>
  <si>
    <t>Vrty velkoprofilové svislé zapažené D přes 550 do 650 mm hornina IV</t>
  </si>
  <si>
    <t>2053387068</t>
  </si>
  <si>
    <t>5</t>
  </si>
  <si>
    <t>226212215</t>
  </si>
  <si>
    <t>Vrty velkoprofilové svislé zapažené D přes 550 do 650 mm hornina V</t>
  </si>
  <si>
    <t>1862699760</t>
  </si>
  <si>
    <t>6</t>
  </si>
  <si>
    <t>174151101</t>
  </si>
  <si>
    <t>Zásyp jam, šachet rýh nebo kolem objektů sypaninou se zhutněním</t>
  </si>
  <si>
    <t>2117501004</t>
  </si>
  <si>
    <t>7</t>
  </si>
  <si>
    <t>162751116</t>
  </si>
  <si>
    <t>Vodorovné přemístění do 9000 m výkopku/sypaniny z horniny třídy těžitelnosti I skupiny 1 až 3</t>
  </si>
  <si>
    <t>-88856465</t>
  </si>
  <si>
    <t>8</t>
  </si>
  <si>
    <t>171251201</t>
  </si>
  <si>
    <t>-1974731580</t>
  </si>
  <si>
    <t>9</t>
  </si>
  <si>
    <t>171201231</t>
  </si>
  <si>
    <t>Poplatek za uložení zeminy na skládce (skládkovné)</t>
  </si>
  <si>
    <t>379664195</t>
  </si>
  <si>
    <t>10</t>
  </si>
  <si>
    <t>189901019</t>
  </si>
  <si>
    <t>Vyčištění a úprava plochy, osetí travou</t>
  </si>
  <si>
    <t>-2139962878</t>
  </si>
  <si>
    <t>Zakládání</t>
  </si>
  <si>
    <t>11</t>
  </si>
  <si>
    <t>231212112</t>
  </si>
  <si>
    <t>Zřízení pilot svislých zapažených D přes 450 do 650 mm z betonu železového</t>
  </si>
  <si>
    <t>733981403</t>
  </si>
  <si>
    <t>12</t>
  </si>
  <si>
    <t>58932936</t>
  </si>
  <si>
    <t>Beton C 25/30 XA1, XC2</t>
  </si>
  <si>
    <t>649464633</t>
  </si>
  <si>
    <t>13</t>
  </si>
  <si>
    <t>231611114</t>
  </si>
  <si>
    <t>Výztuž pilot betonovaných do země ocel z betonářské oceli 10 505</t>
  </si>
  <si>
    <t>1277617357</t>
  </si>
  <si>
    <t>14</t>
  </si>
  <si>
    <t>274321411</t>
  </si>
  <si>
    <t>Základové pasy ze ŽB tř. C 20/25 XC2, XF1</t>
  </si>
  <si>
    <t>1977938552</t>
  </si>
  <si>
    <t>15</t>
  </si>
  <si>
    <t>275321411</t>
  </si>
  <si>
    <t>Základové patky ze ŽB tř. C 20/25 XC2, XF1</t>
  </si>
  <si>
    <t>-756418943</t>
  </si>
  <si>
    <t>16</t>
  </si>
  <si>
    <t>274351121</t>
  </si>
  <si>
    <t>Zřízení bednění základových pasů rovného</t>
  </si>
  <si>
    <t>101746598</t>
  </si>
  <si>
    <t>17</t>
  </si>
  <si>
    <t>274351122</t>
  </si>
  <si>
    <t>Odstranění bednění základových pasů rovného</t>
  </si>
  <si>
    <t>1116856922</t>
  </si>
  <si>
    <t>18</t>
  </si>
  <si>
    <t>275351121</t>
  </si>
  <si>
    <t>Zřízení bednění základových patek</t>
  </si>
  <si>
    <t>1093943348</t>
  </si>
  <si>
    <t>19</t>
  </si>
  <si>
    <t>275351122</t>
  </si>
  <si>
    <t>Odstranění bednění základových patek</t>
  </si>
  <si>
    <t>1052557664</t>
  </si>
  <si>
    <t>20</t>
  </si>
  <si>
    <t>274361821</t>
  </si>
  <si>
    <t>Výztuž základových pasů betonářskou ocelí 10 505 (R)</t>
  </si>
  <si>
    <t>264435167</t>
  </si>
  <si>
    <t>Ostatní konstrukce a práce</t>
  </si>
  <si>
    <t>969199001</t>
  </si>
  <si>
    <t>D+M dopadiště lezecké stěny kpl provedení - geotextilie 300 g/m2 70 m2, kačírek 8/16 15 m3, bouldermatka tl. 100 mm 50 m2, pryžový obrubník do beton. lože 35 bm, odvodnění do vsaku</t>
  </si>
  <si>
    <t>1152541651</t>
  </si>
  <si>
    <t>969199002</t>
  </si>
  <si>
    <t>D+M dopadiště hasičské stěny kpl provedení - geotextilie 300 g/m2 50 m2, kamenivo 8,5 m3, matrace LDPE 24 kg/m3 sendvič 13,5 m3, směs písku a pilin 1:1 13,5 m3, pryžový obrubník do beton. lože 12 bm, odvodnění do vsaku</t>
  </si>
  <si>
    <t>598806122</t>
  </si>
  <si>
    <t>969199003</t>
  </si>
  <si>
    <t>D+M zpevn. plochy kpl provedení - geotextilie 300 g/m2 18 m2, kamenivo 4,5 m3, štd. lože tl. 40 mm, beton. dlažba tl. 60 mm, beton. obrubník do beton. lože 15,5 bm</t>
  </si>
  <si>
    <t>1716685664</t>
  </si>
  <si>
    <t>941111132</t>
  </si>
  <si>
    <t>Montáž lešení s podlahami š do 1,5 m v do 25 m</t>
  </si>
  <si>
    <t>-443369964</t>
  </si>
  <si>
    <t>941111232</t>
  </si>
  <si>
    <t>Příplatek k lešení s podlahami š do 1,5 m v do 25 m za první a ZKD den použití</t>
  </si>
  <si>
    <t>1166914951</t>
  </si>
  <si>
    <t>941111832</t>
  </si>
  <si>
    <t>Demontáž lešení s podlahami š do 1,5 m v do 25 m</t>
  </si>
  <si>
    <t>-773007418</t>
  </si>
  <si>
    <t>945421110</t>
  </si>
  <si>
    <t>Zdvihací prostředky - hydraulická zvedací plošina, jeřáb</t>
  </si>
  <si>
    <t>-952271585</t>
  </si>
  <si>
    <t>978901901</t>
  </si>
  <si>
    <t>D+M laviček - betonové sokly, dřevěné plochy</t>
  </si>
  <si>
    <t>2036539223</t>
  </si>
  <si>
    <t>978901902</t>
  </si>
  <si>
    <t>D+M betonových stolů (komplet k lavičkám)</t>
  </si>
  <si>
    <t>-1683274802</t>
  </si>
  <si>
    <t>978901903</t>
  </si>
  <si>
    <t>D+M betonových odpadkových košů</t>
  </si>
  <si>
    <t>2039336250</t>
  </si>
  <si>
    <t>32</t>
  </si>
  <si>
    <t>978901904</t>
  </si>
  <si>
    <t>D+M informační tabule min. 600 x 800 mm, provozní řád</t>
  </si>
  <si>
    <t>1428020803</t>
  </si>
  <si>
    <t>99</t>
  </si>
  <si>
    <t>Přesun hmot</t>
  </si>
  <si>
    <t>998222012</t>
  </si>
  <si>
    <t>Přesun hmot pro sportovní plochy a stavby</t>
  </si>
  <si>
    <t>1122635900</t>
  </si>
  <si>
    <t>PSV</t>
  </si>
  <si>
    <t>Práce a dodávky PSV</t>
  </si>
  <si>
    <t>762</t>
  </si>
  <si>
    <t>Konstrukce tesařské</t>
  </si>
  <si>
    <t>762359190</t>
  </si>
  <si>
    <t>Dodávka a montáž dřevěné konstrukce z hran. řeziva, včetně spojovacího materiálu a povrchové úpravy (impregn., nátěr)</t>
  </si>
  <si>
    <t>-72695610</t>
  </si>
  <si>
    <t>762359195</t>
  </si>
  <si>
    <t>Dodávka a montáž dřev. parapetů s odnímatelnými hliníkovými kryty, včetně spojovacího materiálu a povrchové úpravy</t>
  </si>
  <si>
    <t>soub</t>
  </si>
  <si>
    <t>-1193999202</t>
  </si>
  <si>
    <t>998762203</t>
  </si>
  <si>
    <t>Přesun hmot procentní pro kce tesařské v objektech v přes 12 do 24 m</t>
  </si>
  <si>
    <t>-1230843679</t>
  </si>
  <si>
    <t>766</t>
  </si>
  <si>
    <t>Konstrukce truhlářské</t>
  </si>
  <si>
    <t>766419591</t>
  </si>
  <si>
    <t>-1777767562</t>
  </si>
  <si>
    <t>766419592</t>
  </si>
  <si>
    <t>185849371</t>
  </si>
  <si>
    <t>766419901</t>
  </si>
  <si>
    <t>-1069255576</t>
  </si>
  <si>
    <t>766419903</t>
  </si>
  <si>
    <t>768168855</t>
  </si>
  <si>
    <t>766419904</t>
  </si>
  <si>
    <t>D+M expreskových setů</t>
  </si>
  <si>
    <t>1170672199</t>
  </si>
  <si>
    <t>766419905</t>
  </si>
  <si>
    <t>D+M vratných bodů s oc. karabinou</t>
  </si>
  <si>
    <t>872614387</t>
  </si>
  <si>
    <t>766419906</t>
  </si>
  <si>
    <t>760814103</t>
  </si>
  <si>
    <t>766419908</t>
  </si>
  <si>
    <t>D+M imbusů M10x30-90 pozink</t>
  </si>
  <si>
    <t>2045167648</t>
  </si>
  <si>
    <t>766419911</t>
  </si>
  <si>
    <t>D+M chytů</t>
  </si>
  <si>
    <t>-700967574</t>
  </si>
  <si>
    <t>998766203</t>
  </si>
  <si>
    <t>Přesun hmot procentní pro kce truhlářské v objektech v přes 12 do 24 m</t>
  </si>
  <si>
    <t>-1860568710</t>
  </si>
  <si>
    <t>767</t>
  </si>
  <si>
    <t>Konstrukce zámečnické</t>
  </si>
  <si>
    <t>767995190</t>
  </si>
  <si>
    <t>Výroba a montáž atypických zámečnických konstrukcí  - věž, střecha, schodiště, podlahové rošty, včetně kotevního a spojovacího materiálu</t>
  </si>
  <si>
    <t>1065729340</t>
  </si>
  <si>
    <t>13010749</t>
  </si>
  <si>
    <t>Ocelové konstrukce - dodávka</t>
  </si>
  <si>
    <t>1952601031</t>
  </si>
  <si>
    <t>789421000</t>
  </si>
  <si>
    <t>1663545591</t>
  </si>
  <si>
    <t>795889010</t>
  </si>
  <si>
    <t>Záchytná bezpečnostní síť, kompletní provedení</t>
  </si>
  <si>
    <t>-2135257655</t>
  </si>
  <si>
    <t>799509001</t>
  </si>
  <si>
    <t>Úprava oplocení - demontáž, úprava, montáž, brána</t>
  </si>
  <si>
    <t>-1603091695</t>
  </si>
  <si>
    <t>998767203</t>
  </si>
  <si>
    <t>Přesun hmot procentní pro zámečnické konstrukce v objektech v přes 12 do 24 m</t>
  </si>
  <si>
    <t>603019358</t>
  </si>
  <si>
    <t>VRN</t>
  </si>
  <si>
    <t>Vedlejší rozpočtové náklady</t>
  </si>
  <si>
    <t>012002000</t>
  </si>
  <si>
    <t>Geodetické práce (vytýčení, zaměření)</t>
  </si>
  <si>
    <t>1024</t>
  </si>
  <si>
    <t>2026303301</t>
  </si>
  <si>
    <t>013002000</t>
  </si>
  <si>
    <t>Projektové práce (dílenská realizační dokumentace, dokumentace skutečného provedení)</t>
  </si>
  <si>
    <t>-742404300</t>
  </si>
  <si>
    <t>020001000</t>
  </si>
  <si>
    <t>Příprava staveniště</t>
  </si>
  <si>
    <t>1981267535</t>
  </si>
  <si>
    <t>030001000</t>
  </si>
  <si>
    <t>180203264</t>
  </si>
  <si>
    <t>040001000</t>
  </si>
  <si>
    <t>Inženýrská a kompletační činnost</t>
  </si>
  <si>
    <t>-1888211769</t>
  </si>
  <si>
    <t>043002000</t>
  </si>
  <si>
    <t>Zkoušky, měření, revize, certifikace dle ČSN EN 12572 St. zkušebnou</t>
  </si>
  <si>
    <t>-1946896069</t>
  </si>
  <si>
    <t>Areál Sladovka - hasičsko - horolezecká stěna</t>
  </si>
  <si>
    <t>Město Benešov</t>
  </si>
  <si>
    <t>Antikorozní, povrchová úprava - Zn</t>
  </si>
  <si>
    <t>Dodávka a montáž opláštění z hoblovaných fošen tl. 25 mm kotvených nerezovými vruty, kpl provedení včetně montážního / spojovacího materiálu a povrchové úpravy</t>
  </si>
  <si>
    <t>Dodávka a montáž opláštění z oboustranně polaminované překližky, kpl provedení včetně montážního / spojovacího materiálu a povrchové úpravy</t>
  </si>
  <si>
    <t>D+M matice M 10 do překližky s pojistnými vruty</t>
  </si>
  <si>
    <t>D+M nýtů (jistících ok) vč. Spojovacího materiálu</t>
  </si>
  <si>
    <t>D+M překližkových a laminátových struktur</t>
  </si>
  <si>
    <t xml:space="preserve"> Grafické zvýraznění fasády  logem města a NSA</t>
  </si>
  <si>
    <t xml:space="preserve">Dodávka a osazení stojanů na čtyři kola </t>
  </si>
  <si>
    <t>Název stavby</t>
  </si>
  <si>
    <t>Hasičská věž s horolezeckou stěnou v areálu Sladovka, Benešov</t>
  </si>
  <si>
    <t>Název objektu</t>
  </si>
  <si>
    <t>Objednatel</t>
  </si>
  <si>
    <t>Město Benešov, Masarykovo náměstí 100, 256 01 Benešov</t>
  </si>
  <si>
    <t>Projektant</t>
  </si>
  <si>
    <t>Ing. arch. Martin Kraus, atelier e-detail</t>
  </si>
  <si>
    <t>bez DPH</t>
  </si>
  <si>
    <t>SO 05-1 - Hasičská věž s horolezeckou stěnou včetně dopadových ploch</t>
  </si>
  <si>
    <t>Areál Sladovka, Benešov</t>
  </si>
  <si>
    <t>Hasičská věž s horolezeckou stěnou</t>
  </si>
  <si>
    <t>Hasičská věž s horolezeckou stěnou -SO 05-3 Sklad horolezců a hasičů</t>
  </si>
  <si>
    <t>Výkaz materiálu ocelové konstrukce</t>
  </si>
  <si>
    <t>Dodavatel:</t>
  </si>
  <si>
    <t>HZS BENEŠOV</t>
  </si>
  <si>
    <t>Zakázka:</t>
  </si>
  <si>
    <t>Číslo zakázky:</t>
  </si>
  <si>
    <t>23004</t>
  </si>
  <si>
    <t>DPS</t>
  </si>
  <si>
    <t>Revize:</t>
  </si>
  <si>
    <t>Profil</t>
  </si>
  <si>
    <t>Norma</t>
  </si>
  <si>
    <t>Materiál</t>
  </si>
  <si>
    <t>Počet</t>
  </si>
  <si>
    <t>1ks délka(mm)</t>
  </si>
  <si>
    <t>Celk. délka(mm)</t>
  </si>
  <si>
    <t>Celk. nátěr. plocha(m2)</t>
  </si>
  <si>
    <t>Celk. hmotnost(Kg)</t>
  </si>
  <si>
    <t>BL3*33</t>
  </si>
  <si>
    <t>S235JR</t>
  </si>
  <si>
    <t>Mezisoučet:</t>
  </si>
  <si>
    <t>HEB100</t>
  </si>
  <si>
    <t>HEB140</t>
  </si>
  <si>
    <t>IPE140</t>
  </si>
  <si>
    <t>IPE160</t>
  </si>
  <si>
    <t>IPE220</t>
  </si>
  <si>
    <t>L60*6</t>
  </si>
  <si>
    <t>L70*7</t>
  </si>
  <si>
    <t>L100*10</t>
  </si>
  <si>
    <t>L140*90*10</t>
  </si>
  <si>
    <t>PL3*32</t>
  </si>
  <si>
    <t>PL3*70</t>
  </si>
  <si>
    <t>PL5*122</t>
  </si>
  <si>
    <t>PL5*127</t>
  </si>
  <si>
    <t>PL6*268</t>
  </si>
  <si>
    <t>PL10*67</t>
  </si>
  <si>
    <t>PL10*70</t>
  </si>
  <si>
    <t>PL10*80</t>
  </si>
  <si>
    <t>PL10*100</t>
  </si>
  <si>
    <t>PL10*120</t>
  </si>
  <si>
    <t>PL10*150</t>
  </si>
  <si>
    <t>PL10*204</t>
  </si>
  <si>
    <t>PL10*205</t>
  </si>
  <si>
    <t>PL10*206</t>
  </si>
  <si>
    <t>PL10*209</t>
  </si>
  <si>
    <t>PL10*220</t>
  </si>
  <si>
    <t>PL10*261</t>
  </si>
  <si>
    <t>PL10*280</t>
  </si>
  <si>
    <t>PL10*303</t>
  </si>
  <si>
    <t>PL20*320</t>
  </si>
  <si>
    <t>QR80*6.3</t>
  </si>
  <si>
    <t>R16</t>
  </si>
  <si>
    <t>TR26*2.9</t>
  </si>
  <si>
    <t>TR33.7*3.2</t>
  </si>
  <si>
    <t>TR48.3*3.2</t>
  </si>
  <si>
    <t>U140</t>
  </si>
  <si>
    <t>Spojovací materiál</t>
  </si>
  <si>
    <t>246.69 m2</t>
  </si>
  <si>
    <t>SOD</t>
  </si>
  <si>
    <t>Rozdíl - Dodatek 1</t>
  </si>
  <si>
    <t xml:space="preserve"> BENEŠOV - CVIČNÁ HASIČSKÁ VĚŽ</t>
  </si>
  <si>
    <t xml:space="preserve">Dodatek 1 - upřesnění rozsahu OK dle výrobní dokumentace </t>
  </si>
  <si>
    <t xml:space="preserve">ZU </t>
  </si>
  <si>
    <t>RO 3</t>
  </si>
  <si>
    <t>návrh 1650000</t>
  </si>
  <si>
    <t>Dodatek 1     08 2023</t>
  </si>
  <si>
    <t>Náklady soupisu celkem  -</t>
  </si>
  <si>
    <t>Celkem SOD</t>
  </si>
  <si>
    <t>Vnitřní schodiště - ztužení</t>
  </si>
  <si>
    <t>Ztužující kříže - statika</t>
  </si>
  <si>
    <t xml:space="preserve">Celkem SOD + Dodatek č. 1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</si>
</sst>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000"/>
    <numFmt numFmtId="168" formatCode="#,##0.00%"/>
    <numFmt numFmtId="169" formatCode="dd\.mm\.yyyy"/>
    <numFmt numFmtId="170" formatCode="#,##0.00\ &quot;Kč&quot;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Arial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 Black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5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i/>
      <sz val="8"/>
      <color indexed="12"/>
      <name val="Trebuchet MS"/>
      <family val="2"/>
    </font>
    <font>
      <sz val="9"/>
      <color indexed="55"/>
      <name val="Arial CE"/>
      <family val="0"/>
    </font>
    <font>
      <sz val="8"/>
      <color indexed="16"/>
      <name val="Arial CE"/>
      <family val="0"/>
    </font>
    <font>
      <sz val="8"/>
      <color indexed="56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10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color indexed="8"/>
      <name val="Trebuchet MS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12"/>
      <color rgb="FF960000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i/>
      <sz val="8"/>
      <color rgb="FF0000FF"/>
      <name val="Trebuchet MS"/>
      <family val="2"/>
    </font>
    <font>
      <sz val="9"/>
      <color rgb="FF969696"/>
      <name val="Arial CE"/>
      <family val="0"/>
    </font>
    <font>
      <sz val="8"/>
      <color rgb="FF960000"/>
      <name val="Arial CE"/>
      <family val="0"/>
    </font>
    <font>
      <sz val="8"/>
      <color rgb="FF00336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sz val="10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2"/>
      <color theme="5"/>
      <name val="Arial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hair">
        <color rgb="FF969696"/>
      </top>
      <bottom style="hair">
        <color rgb="FF969696"/>
      </bottom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6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62" fillId="0" borderId="0">
      <alignment/>
      <protection/>
    </xf>
    <xf numFmtId="0" fontId="5" fillId="0" borderId="0">
      <alignment/>
      <protection/>
    </xf>
    <xf numFmtId="0" fontId="7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5" fillId="0" borderId="0" xfId="48">
      <alignment/>
      <protection/>
    </xf>
    <xf numFmtId="0" fontId="3" fillId="0" borderId="0" xfId="48" applyFont="1">
      <alignment/>
      <protection/>
    </xf>
    <xf numFmtId="0" fontId="3" fillId="0" borderId="0" xfId="48" applyFont="1" applyAlignment="1">
      <alignment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3" fillId="0" borderId="0" xfId="48" applyFont="1" applyBorder="1" applyAlignment="1">
      <alignment vertical="center"/>
      <protection/>
    </xf>
    <xf numFmtId="0" fontId="3" fillId="0" borderId="11" xfId="48" applyFont="1" applyBorder="1" applyAlignment="1">
      <alignment horizontal="left" vertical="center"/>
      <protection/>
    </xf>
    <xf numFmtId="1" fontId="3" fillId="0" borderId="12" xfId="48" applyNumberFormat="1" applyFont="1" applyBorder="1" applyAlignment="1">
      <alignment vertical="center"/>
      <protection/>
    </xf>
    <xf numFmtId="0" fontId="3" fillId="0" borderId="12" xfId="48" applyFont="1" applyBorder="1" applyAlignment="1">
      <alignment vertical="center"/>
      <protection/>
    </xf>
    <xf numFmtId="0" fontId="3" fillId="0" borderId="10" xfId="48" applyFont="1" applyBorder="1" applyAlignment="1">
      <alignment horizontal="left"/>
      <protection/>
    </xf>
    <xf numFmtId="0" fontId="3" fillId="0" borderId="0" xfId="48" applyFont="1" applyBorder="1">
      <alignment/>
      <protection/>
    </xf>
    <xf numFmtId="49" fontId="3" fillId="0" borderId="0" xfId="48" applyNumberFormat="1" applyFont="1">
      <alignment/>
      <protection/>
    </xf>
    <xf numFmtId="0" fontId="3" fillId="0" borderId="13" xfId="48" applyFont="1" applyBorder="1" applyAlignment="1">
      <alignment horizontal="left"/>
      <protection/>
    </xf>
    <xf numFmtId="0" fontId="3" fillId="0" borderId="14" xfId="48" applyFont="1" applyBorder="1">
      <alignment/>
      <protection/>
    </xf>
    <xf numFmtId="49" fontId="3" fillId="0" borderId="14" xfId="48" applyNumberFormat="1" applyFont="1" applyBorder="1" applyAlignment="1">
      <alignment horizontal="left" indent="1"/>
      <protection/>
    </xf>
    <xf numFmtId="49" fontId="3" fillId="0" borderId="14" xfId="48" applyNumberFormat="1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2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7" xfId="48" applyFont="1" applyBorder="1">
      <alignment/>
      <protection/>
    </xf>
    <xf numFmtId="0" fontId="3" fillId="0" borderId="18" xfId="48" applyFont="1" applyBorder="1">
      <alignment/>
      <protection/>
    </xf>
    <xf numFmtId="0" fontId="3" fillId="0" borderId="19" xfId="48" applyFont="1" applyBorder="1">
      <alignment/>
      <protection/>
    </xf>
    <xf numFmtId="0" fontId="3" fillId="0" borderId="20" xfId="48" applyFont="1" applyBorder="1">
      <alignment/>
      <protection/>
    </xf>
    <xf numFmtId="4" fontId="3" fillId="0" borderId="0" xfId="48" applyNumberFormat="1" applyFont="1">
      <alignment/>
      <protection/>
    </xf>
    <xf numFmtId="167" fontId="3" fillId="0" borderId="21" xfId="48" applyNumberFormat="1" applyFont="1" applyBorder="1">
      <alignment/>
      <protection/>
    </xf>
    <xf numFmtId="167" fontId="3" fillId="0" borderId="0" xfId="48" applyNumberFormat="1" applyFont="1">
      <alignment/>
      <protection/>
    </xf>
    <xf numFmtId="0" fontId="3" fillId="0" borderId="22" xfId="48" applyFont="1" applyBorder="1">
      <alignment/>
      <protection/>
    </xf>
    <xf numFmtId="0" fontId="3" fillId="0" borderId="23" xfId="48" applyFont="1" applyBorder="1">
      <alignment/>
      <protection/>
    </xf>
    <xf numFmtId="4" fontId="3" fillId="0" borderId="24" xfId="48" applyNumberFormat="1" applyFont="1" applyBorder="1">
      <alignment/>
      <protection/>
    </xf>
    <xf numFmtId="0" fontId="4" fillId="33" borderId="22" xfId="48" applyFont="1" applyFill="1" applyBorder="1">
      <alignment/>
      <protection/>
    </xf>
    <xf numFmtId="0" fontId="4" fillId="33" borderId="23" xfId="48" applyFont="1" applyFill="1" applyBorder="1">
      <alignment/>
      <protection/>
    </xf>
    <xf numFmtId="0" fontId="4" fillId="33" borderId="25" xfId="48" applyFont="1" applyFill="1" applyBorder="1">
      <alignment/>
      <protection/>
    </xf>
    <xf numFmtId="4" fontId="4" fillId="33" borderId="24" xfId="48" applyNumberFormat="1" applyFont="1" applyFill="1" applyBorder="1">
      <alignment/>
      <protection/>
    </xf>
    <xf numFmtId="4" fontId="4" fillId="33" borderId="0" xfId="48" applyNumberFormat="1" applyFont="1" applyFill="1">
      <alignment/>
      <protection/>
    </xf>
    <xf numFmtId="0" fontId="3" fillId="0" borderId="26" xfId="48" applyFont="1" applyBorder="1">
      <alignment/>
      <protection/>
    </xf>
    <xf numFmtId="0" fontId="3" fillId="0" borderId="27" xfId="48" applyFont="1" applyBorder="1">
      <alignment/>
      <protection/>
    </xf>
    <xf numFmtId="167" fontId="3" fillId="0" borderId="28" xfId="48" applyNumberFormat="1" applyFont="1" applyBorder="1">
      <alignment/>
      <protection/>
    </xf>
    <xf numFmtId="0" fontId="3" fillId="0" borderId="25" xfId="48" applyFont="1" applyBorder="1">
      <alignment/>
      <protection/>
    </xf>
    <xf numFmtId="0" fontId="3" fillId="0" borderId="24" xfId="48" applyFont="1" applyBorder="1">
      <alignment/>
      <protection/>
    </xf>
    <xf numFmtId="0" fontId="3" fillId="0" borderId="29" xfId="48" applyFont="1" applyBorder="1">
      <alignment/>
      <protection/>
    </xf>
    <xf numFmtId="0" fontId="3" fillId="0" borderId="0" xfId="48" applyFont="1" applyFill="1" applyBorder="1">
      <alignment/>
      <protection/>
    </xf>
    <xf numFmtId="0" fontId="3" fillId="0" borderId="23" xfId="48" applyFont="1" applyFill="1" applyBorder="1">
      <alignment/>
      <protection/>
    </xf>
    <xf numFmtId="0" fontId="0" fillId="0" borderId="0" xfId="0" applyFill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3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0" fillId="0" borderId="36" xfId="0" applyFont="1" applyBorder="1" applyAlignment="1" applyProtection="1">
      <alignment horizontal="center" vertical="center" wrapText="1"/>
      <protection/>
    </xf>
    <xf numFmtId="0" fontId="80" fillId="0" borderId="37" xfId="0" applyFont="1" applyBorder="1" applyAlignment="1" applyProtection="1">
      <alignment horizontal="center" vertical="center" wrapText="1"/>
      <protection/>
    </xf>
    <xf numFmtId="0" fontId="8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  <protection/>
    </xf>
    <xf numFmtId="0" fontId="8" fillId="34" borderId="36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167" fontId="83" fillId="0" borderId="32" xfId="0" applyNumberFormat="1" applyFont="1" applyBorder="1" applyAlignment="1" applyProtection="1">
      <alignment/>
      <protection/>
    </xf>
    <xf numFmtId="167" fontId="83" fillId="0" borderId="40" xfId="0" applyNumberFormat="1" applyFont="1" applyBorder="1" applyAlignment="1" applyProtection="1">
      <alignment/>
      <protection/>
    </xf>
    <xf numFmtId="0" fontId="84" fillId="0" borderId="0" xfId="0" applyFont="1" applyAlignment="1">
      <alignment/>
    </xf>
    <xf numFmtId="0" fontId="84" fillId="0" borderId="3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85" fillId="0" borderId="0" xfId="0" applyFont="1" applyBorder="1" applyAlignment="1" applyProtection="1">
      <alignment horizontal="left"/>
      <protection/>
    </xf>
    <xf numFmtId="0" fontId="84" fillId="0" borderId="31" xfId="0" applyFont="1" applyBorder="1" applyAlignment="1" applyProtection="1">
      <alignment/>
      <protection/>
    </xf>
    <xf numFmtId="0" fontId="84" fillId="0" borderId="41" xfId="0" applyFont="1" applyBorder="1" applyAlignment="1" applyProtection="1">
      <alignment/>
      <protection/>
    </xf>
    <xf numFmtId="167" fontId="84" fillId="0" borderId="0" xfId="0" applyNumberFormat="1" applyFont="1" applyBorder="1" applyAlignment="1" applyProtection="1">
      <alignment/>
      <protection/>
    </xf>
    <xf numFmtId="167" fontId="84" fillId="0" borderId="42" xfId="0" applyNumberFormat="1" applyFont="1" applyBorder="1" applyAlignment="1" applyProtection="1">
      <alignment/>
      <protection/>
    </xf>
    <xf numFmtId="0" fontId="86" fillId="0" borderId="0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center" vertical="center"/>
      <protection/>
    </xf>
    <xf numFmtId="49" fontId="0" fillId="0" borderId="43" xfId="0" applyNumberFormat="1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171" fontId="0" fillId="0" borderId="43" xfId="0" applyNumberFormat="1" applyFont="1" applyBorder="1" applyAlignment="1" applyProtection="1">
      <alignment vertical="center"/>
      <protection/>
    </xf>
    <xf numFmtId="0" fontId="81" fillId="22" borderId="43" xfId="0" applyFont="1" applyFill="1" applyBorder="1" applyAlignment="1" applyProtection="1">
      <alignment horizontal="left" vertical="center"/>
      <protection locked="0"/>
    </xf>
    <xf numFmtId="167" fontId="81" fillId="0" borderId="0" xfId="0" applyNumberFormat="1" applyFont="1" applyBorder="1" applyAlignment="1" applyProtection="1">
      <alignment vertical="center"/>
      <protection/>
    </xf>
    <xf numFmtId="167" fontId="81" fillId="0" borderId="42" xfId="0" applyNumberFormat="1" applyFont="1" applyBorder="1" applyAlignment="1" applyProtection="1">
      <alignment vertical="center"/>
      <protection/>
    </xf>
    <xf numFmtId="0" fontId="87" fillId="0" borderId="43" xfId="0" applyFont="1" applyBorder="1" applyAlignment="1" applyProtection="1">
      <alignment horizontal="center" vertical="center"/>
      <protection/>
    </xf>
    <xf numFmtId="49" fontId="87" fillId="0" borderId="43" xfId="0" applyNumberFormat="1" applyFont="1" applyBorder="1" applyAlignment="1" applyProtection="1">
      <alignment horizontal="left" vertical="center" wrapText="1"/>
      <protection/>
    </xf>
    <xf numFmtId="0" fontId="87" fillId="0" borderId="43" xfId="0" applyFont="1" applyBorder="1" applyAlignment="1" applyProtection="1">
      <alignment horizontal="center" vertical="center" wrapText="1"/>
      <protection/>
    </xf>
    <xf numFmtId="171" fontId="87" fillId="0" borderId="43" xfId="0" applyNumberFormat="1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horizontal="center"/>
    </xf>
    <xf numFmtId="170" fontId="10" fillId="0" borderId="0" xfId="0" applyNumberFormat="1" applyFont="1" applyAlignment="1">
      <alignment horizontal="center"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171" fontId="0" fillId="0" borderId="43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81" fillId="0" borderId="43" xfId="0" applyFont="1" applyFill="1" applyBorder="1" applyAlignment="1" applyProtection="1">
      <alignment horizontal="left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/>
    </xf>
    <xf numFmtId="167" fontId="81" fillId="0" borderId="0" xfId="0" applyNumberFormat="1" applyFont="1" applyFill="1" applyBorder="1" applyAlignment="1" applyProtection="1">
      <alignment vertical="center"/>
      <protection/>
    </xf>
    <xf numFmtId="167" fontId="81" fillId="0" borderId="4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Font="1" applyBorder="1" applyAlignment="1">
      <alignment vertical="center"/>
    </xf>
    <xf numFmtId="0" fontId="0" fillId="0" borderId="32" xfId="0" applyBorder="1" applyAlignment="1">
      <alignment vertical="center"/>
    </xf>
    <xf numFmtId="167" fontId="89" fillId="0" borderId="32" xfId="0" applyNumberFormat="1" applyFont="1" applyBorder="1" applyAlignment="1">
      <alignment/>
    </xf>
    <xf numFmtId="167" fontId="89" fillId="0" borderId="4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0" fillId="0" borderId="30" xfId="0" applyFont="1" applyBorder="1" applyAlignment="1">
      <alignment/>
    </xf>
    <xf numFmtId="0" fontId="90" fillId="0" borderId="0" xfId="0" applyFont="1" applyAlignment="1">
      <alignment horizontal="left"/>
    </xf>
    <xf numFmtId="0" fontId="90" fillId="0" borderId="41" xfId="0" applyFont="1" applyBorder="1" applyAlignment="1">
      <alignment/>
    </xf>
    <xf numFmtId="0" fontId="90" fillId="0" borderId="0" xfId="0" applyFont="1" applyBorder="1" applyAlignment="1">
      <alignment/>
    </xf>
    <xf numFmtId="167" fontId="90" fillId="0" borderId="0" xfId="0" applyNumberFormat="1" applyFont="1" applyBorder="1" applyAlignment="1">
      <alignment/>
    </xf>
    <xf numFmtId="167" fontId="90" fillId="0" borderId="42" xfId="0" applyNumberFormat="1" applyFont="1" applyBorder="1" applyAlignment="1">
      <alignment/>
    </xf>
    <xf numFmtId="0" fontId="90" fillId="0" borderId="0" xfId="0" applyFont="1" applyAlignment="1">
      <alignment horizontal="center"/>
    </xf>
    <xf numFmtId="4" fontId="90" fillId="0" borderId="0" xfId="0" applyNumberFormat="1" applyFont="1" applyAlignment="1">
      <alignment vertical="center"/>
    </xf>
    <xf numFmtId="0" fontId="13" fillId="0" borderId="43" xfId="0" applyFont="1" applyBorder="1" applyAlignment="1" applyProtection="1">
      <alignment horizontal="center" vertical="center"/>
      <protection locked="0"/>
    </xf>
    <xf numFmtId="49" fontId="13" fillId="0" borderId="43" xfId="0" applyNumberFormat="1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171" fontId="13" fillId="0" borderId="43" xfId="0" applyNumberFormat="1" applyFont="1" applyBorder="1" applyAlignment="1" applyProtection="1">
      <alignment vertical="center"/>
      <protection locked="0"/>
    </xf>
    <xf numFmtId="4" fontId="13" fillId="22" borderId="43" xfId="0" applyNumberFormat="1" applyFont="1" applyFill="1" applyBorder="1" applyAlignment="1" applyProtection="1">
      <alignment vertical="center"/>
      <protection locked="0"/>
    </xf>
    <xf numFmtId="0" fontId="88" fillId="22" borderId="41" xfId="0" applyFont="1" applyFill="1" applyBorder="1" applyAlignment="1" applyProtection="1">
      <alignment horizontal="left" vertical="center"/>
      <protection locked="0"/>
    </xf>
    <xf numFmtId="0" fontId="8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7" fontId="88" fillId="0" borderId="0" xfId="0" applyNumberFormat="1" applyFont="1" applyBorder="1" applyAlignment="1">
      <alignment vertical="center"/>
    </xf>
    <xf numFmtId="167" fontId="88" fillId="0" borderId="4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1" fillId="0" borderId="43" xfId="0" applyFont="1" applyBorder="1" applyAlignment="1" applyProtection="1">
      <alignment horizontal="center" vertical="center"/>
      <protection locked="0"/>
    </xf>
    <xf numFmtId="49" fontId="91" fillId="0" borderId="43" xfId="0" applyNumberFormat="1" applyFont="1" applyBorder="1" applyAlignment="1" applyProtection="1">
      <alignment horizontal="left" vertical="center" wrapText="1"/>
      <protection locked="0"/>
    </xf>
    <xf numFmtId="0" fontId="91" fillId="0" borderId="43" xfId="0" applyFont="1" applyBorder="1" applyAlignment="1" applyProtection="1">
      <alignment horizontal="left" vertical="center" wrapText="1"/>
      <protection locked="0"/>
    </xf>
    <xf numFmtId="0" fontId="91" fillId="0" borderId="43" xfId="0" applyFont="1" applyBorder="1" applyAlignment="1" applyProtection="1">
      <alignment horizontal="center" vertical="center" wrapText="1"/>
      <protection locked="0"/>
    </xf>
    <xf numFmtId="171" fontId="91" fillId="0" borderId="43" xfId="0" applyNumberFormat="1" applyFont="1" applyBorder="1" applyAlignment="1" applyProtection="1">
      <alignment vertical="center"/>
      <protection locked="0"/>
    </xf>
    <xf numFmtId="4" fontId="91" fillId="22" borderId="43" xfId="0" applyNumberFormat="1" applyFont="1" applyFill="1" applyBorder="1" applyAlignment="1" applyProtection="1">
      <alignment vertical="center"/>
      <protection locked="0"/>
    </xf>
    <xf numFmtId="0" fontId="92" fillId="0" borderId="30" xfId="0" applyFont="1" applyBorder="1" applyAlignment="1">
      <alignment vertical="center"/>
    </xf>
    <xf numFmtId="0" fontId="91" fillId="22" borderId="41" xfId="0" applyFont="1" applyFill="1" applyBorder="1" applyAlignment="1" applyProtection="1">
      <alignment horizontal="left" vertical="center"/>
      <protection locked="0"/>
    </xf>
    <xf numFmtId="0" fontId="91" fillId="0" borderId="0" xfId="0" applyFont="1" applyBorder="1" applyAlignment="1">
      <alignment horizontal="center" vertical="center"/>
    </xf>
    <xf numFmtId="171" fontId="13" fillId="22" borderId="43" xfId="0" applyNumberFormat="1" applyFont="1" applyFill="1" applyBorder="1" applyAlignment="1" applyProtection="1">
      <alignment vertical="center"/>
      <protection locked="0"/>
    </xf>
    <xf numFmtId="0" fontId="88" fillId="22" borderId="45" xfId="0" applyFont="1" applyFill="1" applyBorder="1" applyAlignment="1" applyProtection="1">
      <alignment horizontal="left" vertical="center"/>
      <protection locked="0"/>
    </xf>
    <xf numFmtId="0" fontId="88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7" fontId="88" fillId="0" borderId="46" xfId="0" applyNumberFormat="1" applyFont="1" applyBorder="1" applyAlignment="1">
      <alignment vertical="center"/>
    </xf>
    <xf numFmtId="167" fontId="88" fillId="0" borderId="47" xfId="0" applyNumberFormat="1" applyFont="1" applyBorder="1" applyAlignment="1">
      <alignment vertical="center"/>
    </xf>
    <xf numFmtId="0" fontId="0" fillId="0" borderId="38" xfId="0" applyFont="1" applyBorder="1" applyAlignment="1" applyProtection="1">
      <alignment vertical="center"/>
      <protection locked="0"/>
    </xf>
    <xf numFmtId="0" fontId="92" fillId="0" borderId="38" xfId="0" applyFont="1" applyBorder="1" applyAlignment="1" applyProtection="1">
      <alignment vertical="center"/>
      <protection locked="0"/>
    </xf>
    <xf numFmtId="0" fontId="0" fillId="0" borderId="4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9" fontId="5" fillId="0" borderId="2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/>
    </xf>
    <xf numFmtId="4" fontId="94" fillId="0" borderId="20" xfId="0" applyNumberFormat="1" applyFont="1" applyBorder="1" applyAlignment="1">
      <alignment/>
    </xf>
    <xf numFmtId="0" fontId="90" fillId="0" borderId="49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95" fillId="0" borderId="0" xfId="0" applyFont="1" applyBorder="1" applyAlignment="1">
      <alignment horizontal="left"/>
    </xf>
    <xf numFmtId="0" fontId="90" fillId="0" borderId="0" xfId="0" applyFont="1" applyBorder="1" applyAlignment="1" applyProtection="1">
      <alignment/>
      <protection locked="0"/>
    </xf>
    <xf numFmtId="4" fontId="95" fillId="0" borderId="20" xfId="0" applyNumberFormat="1" applyFont="1" applyBorder="1" applyAlignment="1">
      <alignment/>
    </xf>
    <xf numFmtId="0" fontId="96" fillId="0" borderId="0" xfId="0" applyFont="1" applyBorder="1" applyAlignment="1">
      <alignment horizontal="left"/>
    </xf>
    <xf numFmtId="4" fontId="96" fillId="0" borderId="20" xfId="0" applyNumberFormat="1" applyFont="1" applyBorder="1" applyAlignment="1">
      <alignment/>
    </xf>
    <xf numFmtId="0" fontId="0" fillId="0" borderId="49" xfId="0" applyFont="1" applyBorder="1" applyAlignment="1" applyProtection="1">
      <alignment vertical="center"/>
      <protection locked="0"/>
    </xf>
    <xf numFmtId="4" fontId="13" fillId="0" borderId="51" xfId="0" applyNumberFormat="1" applyFont="1" applyBorder="1" applyAlignment="1" applyProtection="1">
      <alignment vertical="center"/>
      <protection locked="0"/>
    </xf>
    <xf numFmtId="4" fontId="91" fillId="0" borderId="51" xfId="0" applyNumberFormat="1" applyFont="1" applyBorder="1" applyAlignment="1" applyProtection="1">
      <alignment vertical="center"/>
      <protection locked="0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49" fontId="4" fillId="0" borderId="0" xfId="48" applyNumberFormat="1" applyFont="1" applyBorder="1" applyAlignment="1">
      <alignment/>
      <protection/>
    </xf>
    <xf numFmtId="49" fontId="4" fillId="0" borderId="0" xfId="48" applyNumberFormat="1" applyFont="1" applyBorder="1">
      <alignment/>
      <protection/>
    </xf>
    <xf numFmtId="0" fontId="4" fillId="0" borderId="0" xfId="48" applyFont="1" applyBorder="1">
      <alignment/>
      <protection/>
    </xf>
    <xf numFmtId="0" fontId="3" fillId="0" borderId="18" xfId="48" applyFont="1" applyBorder="1" applyAlignment="1">
      <alignment vertical="center"/>
      <protection/>
    </xf>
    <xf numFmtId="0" fontId="4" fillId="0" borderId="55" xfId="48" applyFont="1" applyBorder="1">
      <alignment/>
      <protection/>
    </xf>
    <xf numFmtId="0" fontId="3" fillId="0" borderId="56" xfId="48" applyFont="1" applyBorder="1">
      <alignment/>
      <protection/>
    </xf>
    <xf numFmtId="4" fontId="6" fillId="0" borderId="55" xfId="48" applyNumberFormat="1" applyFont="1" applyFill="1" applyBorder="1">
      <alignment/>
      <protection/>
    </xf>
    <xf numFmtId="0" fontId="3" fillId="0" borderId="55" xfId="48" applyFont="1" applyBorder="1">
      <alignment/>
      <protection/>
    </xf>
    <xf numFmtId="0" fontId="3" fillId="0" borderId="57" xfId="48" applyFont="1" applyBorder="1">
      <alignment/>
      <protection/>
    </xf>
    <xf numFmtId="0" fontId="3" fillId="0" borderId="58" xfId="48" applyFont="1" applyBorder="1">
      <alignment/>
      <protection/>
    </xf>
    <xf numFmtId="4" fontId="4" fillId="33" borderId="58" xfId="48" applyNumberFormat="1" applyFont="1" applyFill="1" applyBorder="1">
      <alignment/>
      <protection/>
    </xf>
    <xf numFmtId="4" fontId="3" fillId="0" borderId="58" xfId="48" applyNumberFormat="1" applyFont="1" applyBorder="1">
      <alignment/>
      <protection/>
    </xf>
    <xf numFmtId="167" fontId="3" fillId="0" borderId="59" xfId="48" applyNumberFormat="1" applyFont="1" applyBorder="1">
      <alignment/>
      <protection/>
    </xf>
    <xf numFmtId="167" fontId="3" fillId="0" borderId="60" xfId="48" applyNumberFormat="1" applyFont="1" applyBorder="1">
      <alignment/>
      <protection/>
    </xf>
    <xf numFmtId="0" fontId="13" fillId="0" borderId="61" xfId="36" applyFont="1" applyBorder="1" applyAlignment="1" applyProtection="1">
      <alignment horizontal="left" vertical="center" wrapText="1"/>
      <protection locked="0"/>
    </xf>
    <xf numFmtId="0" fontId="13" fillId="0" borderId="61" xfId="36" applyFont="1" applyBorder="1" applyAlignment="1" applyProtection="1">
      <alignment horizontal="center" vertical="center" wrapText="1"/>
      <protection locked="0"/>
    </xf>
    <xf numFmtId="4" fontId="3" fillId="22" borderId="25" xfId="48" applyNumberFormat="1" applyFont="1" applyFill="1" applyBorder="1">
      <alignment/>
      <protection/>
    </xf>
    <xf numFmtId="0" fontId="15" fillId="0" borderId="62" xfId="0" applyFont="1" applyBorder="1" applyAlignment="1">
      <alignment wrapText="1"/>
    </xf>
    <xf numFmtId="0" fontId="16" fillId="0" borderId="62" xfId="0" applyFont="1" applyBorder="1" applyAlignment="1">
      <alignment/>
    </xf>
    <xf numFmtId="0" fontId="16" fillId="0" borderId="62" xfId="0" applyFont="1" applyBorder="1" applyAlignment="1">
      <alignment wrapText="1"/>
    </xf>
    <xf numFmtId="170" fontId="16" fillId="0" borderId="62" xfId="0" applyNumberFormat="1" applyFont="1" applyBorder="1" applyAlignment="1">
      <alignment horizontal="center"/>
    </xf>
    <xf numFmtId="0" fontId="15" fillId="0" borderId="62" xfId="0" applyFont="1" applyBorder="1" applyAlignment="1">
      <alignment/>
    </xf>
    <xf numFmtId="170" fontId="15" fillId="0" borderId="62" xfId="0" applyNumberFormat="1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170" fontId="0" fillId="0" borderId="64" xfId="0" applyNumberFormat="1" applyBorder="1" applyAlignment="1">
      <alignment horizontal="center"/>
    </xf>
    <xf numFmtId="170" fontId="0" fillId="0" borderId="65" xfId="0" applyNumberForma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6" fillId="0" borderId="66" xfId="0" applyNumberFormat="1" applyFont="1" applyBorder="1" applyAlignment="1">
      <alignment horizontal="center"/>
    </xf>
    <xf numFmtId="170" fontId="16" fillId="0" borderId="67" xfId="0" applyNumberFormat="1" applyFont="1" applyBorder="1" applyAlignment="1">
      <alignment horizontal="center"/>
    </xf>
    <xf numFmtId="170" fontId="16" fillId="0" borderId="68" xfId="0" applyNumberFormat="1" applyFont="1" applyBorder="1" applyAlignment="1">
      <alignment horizontal="center"/>
    </xf>
    <xf numFmtId="170" fontId="0" fillId="0" borderId="69" xfId="0" applyNumberFormat="1" applyBorder="1" applyAlignment="1">
      <alignment horizontal="center"/>
    </xf>
    <xf numFmtId="170" fontId="16" fillId="0" borderId="70" xfId="0" applyNumberFormat="1" applyFont="1" applyBorder="1" applyAlignment="1">
      <alignment horizontal="center"/>
    </xf>
    <xf numFmtId="170" fontId="16" fillId="0" borderId="71" xfId="0" applyNumberFormat="1" applyFont="1" applyBorder="1" applyAlignment="1">
      <alignment horizontal="center"/>
    </xf>
    <xf numFmtId="0" fontId="9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8" fillId="33" borderId="72" xfId="0" applyFont="1" applyFill="1" applyBorder="1" applyAlignment="1">
      <alignment horizontal="left"/>
    </xf>
    <xf numFmtId="0" fontId="18" fillId="33" borderId="73" xfId="0" applyFont="1" applyFill="1" applyBorder="1" applyAlignment="1">
      <alignment horizontal="left"/>
    </xf>
    <xf numFmtId="0" fontId="19" fillId="33" borderId="73" xfId="0" applyFont="1" applyFill="1" applyBorder="1" applyAlignment="1">
      <alignment/>
    </xf>
    <xf numFmtId="2" fontId="19" fillId="33" borderId="73" xfId="0" applyNumberFormat="1" applyFont="1" applyFill="1" applyBorder="1" applyAlignment="1">
      <alignment/>
    </xf>
    <xf numFmtId="166" fontId="0" fillId="33" borderId="73" xfId="0" applyNumberFormat="1" applyFont="1" applyFill="1" applyBorder="1" applyAlignment="1">
      <alignment/>
    </xf>
    <xf numFmtId="0" fontId="0" fillId="33" borderId="74" xfId="0" applyFont="1" applyFill="1" applyBorder="1" applyAlignment="1">
      <alignment/>
    </xf>
    <xf numFmtId="0" fontId="97" fillId="0" borderId="0" xfId="0" applyFont="1" applyAlignment="1">
      <alignment/>
    </xf>
    <xf numFmtId="0" fontId="10" fillId="0" borderId="0" xfId="0" applyFont="1" applyAlignment="1">
      <alignment horizontal="right"/>
    </xf>
    <xf numFmtId="2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37" applyBorder="1" applyAlignment="1" applyProtection="1">
      <alignment/>
      <protection/>
    </xf>
    <xf numFmtId="0" fontId="2" fillId="0" borderId="0" xfId="37" applyAlignment="1" applyProtection="1">
      <alignment/>
      <protection/>
    </xf>
    <xf numFmtId="0" fontId="0" fillId="0" borderId="0" xfId="0" applyNumberFormat="1" applyFont="1" applyAlignment="1">
      <alignment horizontal="left"/>
    </xf>
    <xf numFmtId="0" fontId="20" fillId="33" borderId="75" xfId="0" applyFont="1" applyFill="1" applyBorder="1" applyAlignment="1">
      <alignment horizontal="center"/>
    </xf>
    <xf numFmtId="0" fontId="20" fillId="33" borderId="74" xfId="0" applyFont="1" applyFill="1" applyBorder="1" applyAlignment="1">
      <alignment horizontal="center"/>
    </xf>
    <xf numFmtId="2" fontId="20" fillId="33" borderId="74" xfId="0" applyNumberFormat="1" applyFont="1" applyFill="1" applyBorder="1" applyAlignment="1">
      <alignment horizontal="center"/>
    </xf>
    <xf numFmtId="166" fontId="20" fillId="33" borderId="7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0" fillId="35" borderId="52" xfId="0" applyFont="1" applyFill="1" applyBorder="1" applyAlignment="1">
      <alignment horizontal="left"/>
    </xf>
    <xf numFmtId="0" fontId="98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2" fontId="10" fillId="35" borderId="0" xfId="0" applyNumberFormat="1" applyFont="1" applyFill="1" applyAlignment="1">
      <alignment horizontal="center"/>
    </xf>
    <xf numFmtId="166" fontId="10" fillId="35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88" fillId="0" borderId="39" xfId="0" applyFont="1" applyBorder="1" applyAlignment="1">
      <alignment horizontal="center" vertical="center" wrapText="1"/>
    </xf>
    <xf numFmtId="0" fontId="88" fillId="0" borderId="32" xfId="0" applyFont="1" applyBorder="1" applyAlignment="1">
      <alignment horizontal="center" vertical="center" wrapText="1"/>
    </xf>
    <xf numFmtId="0" fontId="88" fillId="0" borderId="40" xfId="0" applyFont="1" applyBorder="1" applyAlignment="1">
      <alignment horizontal="center" vertical="center" wrapText="1"/>
    </xf>
    <xf numFmtId="166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170" fontId="15" fillId="0" borderId="0" xfId="0" applyNumberFormat="1" applyFont="1" applyBorder="1" applyAlignment="1">
      <alignment horizontal="center"/>
    </xf>
    <xf numFmtId="0" fontId="15" fillId="0" borderId="63" xfId="0" applyFont="1" applyBorder="1" applyAlignment="1">
      <alignment wrapText="1"/>
    </xf>
    <xf numFmtId="0" fontId="10" fillId="0" borderId="0" xfId="0" applyFont="1" applyAlignment="1">
      <alignment wrapText="1"/>
    </xf>
    <xf numFmtId="0" fontId="22" fillId="0" borderId="7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2" fontId="22" fillId="0" borderId="25" xfId="0" applyNumberFormat="1" applyFont="1" applyBorder="1" applyAlignment="1">
      <alignment horizontal="center"/>
    </xf>
    <xf numFmtId="166" fontId="22" fillId="0" borderId="2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7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2" fontId="22" fillId="0" borderId="77" xfId="0" applyNumberFormat="1" applyFont="1" applyBorder="1" applyAlignment="1">
      <alignment horizontal="center"/>
    </xf>
    <xf numFmtId="166" fontId="22" fillId="0" borderId="77" xfId="0" applyNumberFormat="1" applyFont="1" applyBorder="1" applyAlignment="1">
      <alignment horizontal="center"/>
    </xf>
    <xf numFmtId="170" fontId="0" fillId="0" borderId="0" xfId="0" applyNumberFormat="1" applyAlignment="1">
      <alignment vertical="center"/>
    </xf>
    <xf numFmtId="170" fontId="13" fillId="34" borderId="50" xfId="0" applyNumberFormat="1" applyFont="1" applyFill="1" applyBorder="1" applyAlignment="1">
      <alignment horizontal="center" vertical="center" wrapText="1"/>
    </xf>
    <xf numFmtId="170" fontId="13" fillId="34" borderId="0" xfId="0" applyNumberFormat="1" applyFont="1" applyFill="1" applyBorder="1" applyAlignment="1">
      <alignment horizontal="center" vertical="center" wrapText="1"/>
    </xf>
    <xf numFmtId="170" fontId="99" fillId="0" borderId="0" xfId="0" applyNumberFormat="1" applyFont="1" applyAlignment="1">
      <alignment vertical="center"/>
    </xf>
    <xf numFmtId="170" fontId="90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93" fillId="0" borderId="0" xfId="0" applyFont="1" applyBorder="1" applyAlignment="1">
      <alignment horizontal="left" vertical="center" wrapText="1"/>
    </xf>
    <xf numFmtId="0" fontId="93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5" fillId="36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48" applyFont="1" applyBorder="1" applyAlignment="1">
      <alignment vertical="center"/>
      <protection/>
    </xf>
    <xf numFmtId="0" fontId="4" fillId="0" borderId="55" xfId="48" applyFont="1" applyBorder="1" applyAlignment="1">
      <alignment vertical="center"/>
      <protection/>
    </xf>
    <xf numFmtId="0" fontId="3" fillId="0" borderId="52" xfId="48" applyFont="1" applyFill="1" applyBorder="1" applyAlignment="1">
      <alignment wrapText="1"/>
      <protection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4" fontId="0" fillId="22" borderId="43" xfId="0" applyNumberFormat="1" applyFont="1" applyFill="1" applyBorder="1" applyAlignment="1" applyProtection="1">
      <alignment vertical="center"/>
      <protection locked="0"/>
    </xf>
    <xf numFmtId="4" fontId="0" fillId="22" borderId="43" xfId="0" applyNumberFormat="1" applyFont="1" applyFill="1" applyBorder="1" applyAlignment="1" applyProtection="1">
      <alignment vertical="center"/>
      <protection/>
    </xf>
    <xf numFmtId="4" fontId="0" fillId="0" borderId="43" xfId="0" applyNumberFormat="1" applyFont="1" applyBorder="1" applyAlignment="1" applyProtection="1">
      <alignment vertical="center"/>
      <protection/>
    </xf>
    <xf numFmtId="4" fontId="86" fillId="0" borderId="37" xfId="0" applyNumberFormat="1" applyFont="1" applyBorder="1" applyAlignment="1" applyProtection="1">
      <alignment/>
      <protection/>
    </xf>
    <xf numFmtId="4" fontId="86" fillId="0" borderId="37" xfId="0" applyNumberFormat="1" applyFont="1" applyBorder="1" applyAlignment="1" applyProtection="1">
      <alignment vertical="center"/>
      <protection/>
    </xf>
    <xf numFmtId="4" fontId="85" fillId="0" borderId="32" xfId="0" applyNumberFormat="1" applyFont="1" applyBorder="1" applyAlignment="1" applyProtection="1">
      <alignment/>
      <protection/>
    </xf>
    <xf numFmtId="4" fontId="85" fillId="0" borderId="32" xfId="0" applyNumberFormat="1" applyFont="1" applyBorder="1" applyAlignment="1" applyProtection="1">
      <alignment vertical="center"/>
      <protection/>
    </xf>
    <xf numFmtId="0" fontId="87" fillId="0" borderId="43" xfId="0" applyFont="1" applyBorder="1" applyAlignment="1" applyProtection="1">
      <alignment horizontal="left" vertical="center" wrapText="1"/>
      <protection/>
    </xf>
    <xf numFmtId="4" fontId="87" fillId="22" borderId="43" xfId="0" applyNumberFormat="1" applyFont="1" applyFill="1" applyBorder="1" applyAlignment="1" applyProtection="1">
      <alignment vertical="center"/>
      <protection locked="0"/>
    </xf>
    <xf numFmtId="4" fontId="87" fillId="22" borderId="43" xfId="0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4" fontId="0" fillId="0" borderId="43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9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34" borderId="37" xfId="0" applyFont="1" applyFill="1" applyBorder="1" applyAlignment="1" applyProtection="1">
      <alignment horizontal="center" vertical="center" wrapText="1"/>
      <protection/>
    </xf>
    <xf numFmtId="0" fontId="100" fillId="34" borderId="37" xfId="0" applyFont="1" applyFill="1" applyBorder="1" applyAlignment="1" applyProtection="1">
      <alignment horizontal="center" vertical="center" wrapText="1"/>
      <protection/>
    </xf>
    <xf numFmtId="0" fontId="8" fillId="34" borderId="38" xfId="0" applyFont="1" applyFill="1" applyBorder="1" applyAlignment="1" applyProtection="1">
      <alignment horizontal="center" vertical="center" wrapText="1"/>
      <protection/>
    </xf>
    <xf numFmtId="4" fontId="82" fillId="0" borderId="32" xfId="0" applyNumberFormat="1" applyFont="1" applyBorder="1" applyAlignment="1" applyProtection="1">
      <alignment/>
      <protection/>
    </xf>
    <xf numFmtId="4" fontId="9" fillId="0" borderId="32" xfId="0" applyNumberFormat="1" applyFont="1" applyBorder="1" applyAlignment="1" applyProtection="1">
      <alignment vertical="center"/>
      <protection/>
    </xf>
    <xf numFmtId="4" fontId="86" fillId="0" borderId="46" xfId="0" applyNumberFormat="1" applyFont="1" applyBorder="1" applyAlignment="1" applyProtection="1">
      <alignment/>
      <protection/>
    </xf>
    <xf numFmtId="4" fontId="86" fillId="0" borderId="46" xfId="0" applyNumberFormat="1" applyFont="1" applyBorder="1" applyAlignment="1" applyProtection="1">
      <alignment vertical="center"/>
      <protection/>
    </xf>
    <xf numFmtId="4" fontId="85" fillId="0" borderId="0" xfId="0" applyNumberFormat="1" applyFont="1" applyBorder="1" applyAlignment="1" applyProtection="1">
      <alignment/>
      <protection/>
    </xf>
    <xf numFmtId="4" fontId="85" fillId="0" borderId="0" xfId="0" applyNumberFormat="1" applyFont="1" applyBorder="1" applyAlignment="1" applyProtection="1">
      <alignment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ladovka\Atl%20dr&#225;ha\Realizace%20Atl%20stadion\Fakturace\LA%20BN%20-%20Soupis2%20re%20M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VRN Vedlejší rozpočtové náklady"/>
      <sheetName val="D.6.1 Přeložka vody -Pol"/>
      <sheetName val="D.1.1.1 Atletický ovál + sektor"/>
      <sheetName val="D.1.1.2 Vnitřní travnaté hřiště"/>
      <sheetName val="D.1.4 Umělé LED osvětlení  -Pol"/>
      <sheetName val="D.1.1.1 Fotbalové hřiště -Pol"/>
      <sheetName val="D.1.1.2 Tréninkové hřiště -Pol"/>
      <sheetName val="D.1.1.3 Hřiště s umělou trávou "/>
      <sheetName val="D.1.1.4 Tenisové kurty -Pol"/>
      <sheetName val="D.1.1.5 Dětské hřiště -Pol"/>
      <sheetName val="D.1.1.6 Venkovní posilovna -Pol"/>
      <sheetName val="D.1.1.7 Chodníky a zpevněné plo"/>
      <sheetName val="D.1.1 Hřiště s umělou trávou -P"/>
      <sheetName val="D.1.1 Dětské hřiště -Pol"/>
      <sheetName val="D.1.1 Venkovní posilovna -Pol"/>
      <sheetName val="VzorPolozka"/>
    </sheetNames>
    <sheetDataSet>
      <sheetData sheetId="0">
        <row r="6">
          <cell r="E6" t="str">
            <v>1.5.2018</v>
          </cell>
          <cell r="H6" t="str">
            <v>31.5.2018</v>
          </cell>
        </row>
        <row r="10">
          <cell r="C10" t="str">
            <v>FA170112</v>
          </cell>
          <cell r="E10" t="str">
            <v>BENEŠOV - Rekonstrukce sportovních ploch v areálu sladovka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17.57421875" style="0" customWidth="1"/>
    <col min="3" max="3" width="57.57421875" style="91" customWidth="1"/>
    <col min="4" max="4" width="20.57421875" style="92" customWidth="1"/>
    <col min="5" max="5" width="21.7109375" style="92" customWidth="1"/>
    <col min="6" max="6" width="23.7109375" style="92" customWidth="1"/>
  </cols>
  <sheetData>
    <row r="1" ht="12.75">
      <c r="C1"/>
    </row>
    <row r="2" spans="2:6" ht="53.25" customHeight="1">
      <c r="B2" s="208" t="s">
        <v>384</v>
      </c>
      <c r="C2" s="213" t="s">
        <v>385</v>
      </c>
      <c r="D2" s="221"/>
      <c r="E2" s="215"/>
      <c r="F2" s="216"/>
    </row>
    <row r="3" spans="2:6" ht="52.5" customHeight="1">
      <c r="B3" s="208" t="s">
        <v>387</v>
      </c>
      <c r="C3" s="279" t="s">
        <v>388</v>
      </c>
      <c r="D3" s="222"/>
      <c r="E3" s="217"/>
      <c r="F3" s="218"/>
    </row>
    <row r="4" spans="2:6" ht="42.75" customHeight="1">
      <c r="B4" s="208" t="s">
        <v>389</v>
      </c>
      <c r="C4" s="214" t="s">
        <v>390</v>
      </c>
      <c r="D4" s="223"/>
      <c r="E4" s="219"/>
      <c r="F4" s="220"/>
    </row>
    <row r="5" spans="2:6" ht="19.5" customHeight="1">
      <c r="B5" s="208"/>
      <c r="C5" s="209"/>
      <c r="D5" s="210" t="s">
        <v>391</v>
      </c>
      <c r="E5" s="210" t="s">
        <v>151</v>
      </c>
      <c r="F5" s="210" t="s">
        <v>152</v>
      </c>
    </row>
    <row r="6" spans="2:6" ht="15">
      <c r="B6" s="208"/>
      <c r="C6" s="209"/>
      <c r="D6" s="210"/>
      <c r="E6" s="210"/>
      <c r="F6" s="210"/>
    </row>
    <row r="7" spans="2:6" ht="44.25" customHeight="1">
      <c r="B7" s="208" t="s">
        <v>386</v>
      </c>
      <c r="C7" s="209" t="s">
        <v>149</v>
      </c>
      <c r="D7" s="210">
        <f>SUM('SO 05-1'!J13)</f>
        <v>6801645.29</v>
      </c>
      <c r="E7" s="210">
        <f>SUM(D7*0.21)</f>
        <v>1428345.5108999999</v>
      </c>
      <c r="F7" s="210">
        <f>SUM(D7+E7)</f>
        <v>8229990.8009</v>
      </c>
    </row>
    <row r="8" spans="2:6" ht="26.25" customHeight="1">
      <c r="B8" s="208"/>
      <c r="C8" s="209" t="s">
        <v>155</v>
      </c>
      <c r="D8" s="210">
        <f>SUM('SO 05-2'!H5)</f>
        <v>301846</v>
      </c>
      <c r="E8" s="210">
        <f>SUM(D8*0.21)</f>
        <v>63387.659999999996</v>
      </c>
      <c r="F8" s="210">
        <f>SUM(D8+E8)</f>
        <v>365233.66</v>
      </c>
    </row>
    <row r="9" spans="2:6" ht="26.25" customHeight="1">
      <c r="B9" s="208"/>
      <c r="C9" s="209" t="s">
        <v>150</v>
      </c>
      <c r="D9" s="210">
        <f>SUM('SO 05-3'!N13:Q13)</f>
        <v>479395.72500000003</v>
      </c>
      <c r="E9" s="210">
        <f>SUM(D9*0.21)</f>
        <v>100673.10225000001</v>
      </c>
      <c r="F9" s="210">
        <f>SUM(D9+E9)</f>
        <v>580068.8272500001</v>
      </c>
    </row>
    <row r="10" spans="2:8" s="90" customFormat="1" ht="33" customHeight="1">
      <c r="B10" s="211"/>
      <c r="C10" s="207" t="s">
        <v>461</v>
      </c>
      <c r="D10" s="212">
        <f>SUM(D7:D9)</f>
        <v>7582887.015</v>
      </c>
      <c r="E10" s="212">
        <f>SUM(E7:E9)</f>
        <v>1592406.2731499998</v>
      </c>
      <c r="F10" s="212">
        <f>SUM(F7:F9)</f>
        <v>9175293.28815</v>
      </c>
      <c r="H10" s="90" t="s">
        <v>4</v>
      </c>
    </row>
    <row r="11" spans="2:6" s="90" customFormat="1" ht="12" customHeight="1">
      <c r="B11" s="276"/>
      <c r="C11" s="277"/>
      <c r="D11" s="278"/>
      <c r="E11" s="278"/>
      <c r="F11" s="278"/>
    </row>
    <row r="12" spans="2:6" s="90" customFormat="1" ht="44.25" customHeight="1">
      <c r="B12" s="211"/>
      <c r="C12" s="207" t="s">
        <v>455</v>
      </c>
      <c r="D12" s="212">
        <f>SUM('Dod 1'!BQ15)</f>
        <v>1614140.7359999996</v>
      </c>
      <c r="E12" s="212">
        <f>SUM(D12*0.21)</f>
        <v>338969.5545599999</v>
      </c>
      <c r="F12" s="212">
        <f>SUM(D12+E12)</f>
        <v>1953110.2905599994</v>
      </c>
    </row>
    <row r="14" spans="2:6" s="90" customFormat="1" ht="44.25" customHeight="1">
      <c r="B14" s="211"/>
      <c r="C14" s="207" t="s">
        <v>464</v>
      </c>
      <c r="D14" s="212">
        <f>SUM(D10:D12)</f>
        <v>9197027.750999998</v>
      </c>
      <c r="E14" s="212">
        <f>SUM(D14*0.21)</f>
        <v>1931375.8277099996</v>
      </c>
      <c r="F14" s="212">
        <f>SUM(D14+E14)</f>
        <v>11128403.578709997</v>
      </c>
    </row>
    <row r="15" spans="4:6" ht="18.75" customHeight="1">
      <c r="D15" s="92" t="s">
        <v>4</v>
      </c>
      <c r="E15" s="93" t="s">
        <v>4</v>
      </c>
      <c r="F15" s="93" t="s">
        <v>4</v>
      </c>
    </row>
    <row r="16" spans="3:6" ht="12.75" hidden="1">
      <c r="C16" s="91" t="s">
        <v>457</v>
      </c>
      <c r="F16" s="92">
        <f>SUM(F10-F14)</f>
        <v>-1953110.2905599978</v>
      </c>
    </row>
    <row r="17" ht="12.75" hidden="1">
      <c r="F17" s="92" t="s">
        <v>458</v>
      </c>
    </row>
    <row r="18" ht="12.75" hidden="1"/>
    <row r="19" ht="12.75" hidden="1"/>
    <row r="20" ht="12.75" hidden="1"/>
    <row r="21" spans="3:6" ht="12.75" hidden="1">
      <c r="C21" s="280" t="s">
        <v>456</v>
      </c>
      <c r="D21" s="93" t="s">
        <v>4</v>
      </c>
      <c r="F21" s="92">
        <v>9900000</v>
      </c>
    </row>
    <row r="22" spans="4:6" ht="12.75" hidden="1">
      <c r="D22" s="92" t="s">
        <v>4</v>
      </c>
      <c r="E22" s="93" t="s">
        <v>4</v>
      </c>
      <c r="F22" s="93" t="s">
        <v>4</v>
      </c>
    </row>
    <row r="23" spans="3:6" ht="12.75" hidden="1">
      <c r="C23" s="91" t="s">
        <v>457</v>
      </c>
      <c r="F23" s="92">
        <f>SUM(F16-F21)</f>
        <v>-11853110.290559998</v>
      </c>
    </row>
    <row r="24" ht="12.75" hidden="1">
      <c r="F24" s="92" t="s">
        <v>458</v>
      </c>
    </row>
    <row r="25" ht="12.75" hidden="1"/>
    <row r="26" spans="3:6" ht="12.75" hidden="1">
      <c r="C26" s="280" t="s">
        <v>456</v>
      </c>
      <c r="D26" s="93" t="s">
        <v>4</v>
      </c>
      <c r="F26" s="92">
        <v>9900000</v>
      </c>
    </row>
    <row r="27" spans="4:6" ht="12.75" hidden="1">
      <c r="D27" s="92" t="s">
        <v>4</v>
      </c>
      <c r="E27" s="93" t="s">
        <v>4</v>
      </c>
      <c r="F27" s="93" t="s">
        <v>4</v>
      </c>
    </row>
    <row r="28" spans="3:6" ht="12.75" hidden="1">
      <c r="C28" s="91" t="s">
        <v>457</v>
      </c>
      <c r="F28" s="92">
        <f>SUM(F21-F26)</f>
        <v>0</v>
      </c>
    </row>
    <row r="29" ht="12.75" hidden="1">
      <c r="F29" s="92" t="s">
        <v>458</v>
      </c>
    </row>
    <row r="30" ht="12.75" hidden="1"/>
    <row r="31" ht="12.75" hidden="1"/>
    <row r="32" ht="12.75" hidden="1"/>
    <row r="33" ht="12.75" hidden="1"/>
    <row r="34" ht="12.75" hidden="1"/>
  </sheetData>
  <sheetProtection/>
  <printOptions/>
  <pageMargins left="0.25" right="0.25" top="0.75" bottom="0.75" header="0.3" footer="0.3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5"/>
  <sheetViews>
    <sheetView zoomScalePageLayoutView="0" workbookViewId="0" topLeftCell="A1">
      <selection activeCell="BQ15" sqref="BQ15"/>
    </sheetView>
  </sheetViews>
  <sheetFormatPr defaultColWidth="9.140625" defaultRowHeight="12.75"/>
  <cols>
    <col min="1" max="1" width="2.8515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hidden="1" customWidth="1"/>
    <col min="13" max="13" width="9.28125" style="0" hidden="1" customWidth="1"/>
    <col min="14" max="14" width="0" style="0" hidden="1" customWidth="1"/>
    <col min="15" max="20" width="12.14062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57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67" width="0" style="0" hidden="1" customWidth="1"/>
    <col min="69" max="69" width="20.421875" style="297" customWidth="1"/>
  </cols>
  <sheetData>
    <row r="1" spans="1:69" s="108" customFormat="1" ht="6.75" customHeight="1">
      <c r="A1" s="45"/>
      <c r="B1" s="163"/>
      <c r="C1" s="164"/>
      <c r="D1" s="164"/>
      <c r="E1" s="164"/>
      <c r="F1" s="164"/>
      <c r="G1" s="164"/>
      <c r="H1" s="164"/>
      <c r="I1" s="164"/>
      <c r="J1" s="165"/>
      <c r="K1" s="61"/>
      <c r="L1" s="107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BQ1" s="292"/>
    </row>
    <row r="2" spans="1:69" s="108" customFormat="1" ht="24.75" customHeight="1" hidden="1">
      <c r="A2" s="45"/>
      <c r="B2" s="166"/>
      <c r="C2" s="167" t="s">
        <v>165</v>
      </c>
      <c r="D2" s="141"/>
      <c r="E2" s="141"/>
      <c r="F2" s="141"/>
      <c r="G2" s="141"/>
      <c r="H2" s="141"/>
      <c r="I2" s="141"/>
      <c r="J2" s="168"/>
      <c r="K2" s="45"/>
      <c r="L2" s="107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BQ2" s="292"/>
    </row>
    <row r="3" spans="1:69" s="108" customFormat="1" ht="6.75" customHeight="1" hidden="1">
      <c r="A3" s="45"/>
      <c r="B3" s="166"/>
      <c r="C3" s="141"/>
      <c r="D3" s="141"/>
      <c r="E3" s="141"/>
      <c r="F3" s="141"/>
      <c r="G3" s="141"/>
      <c r="H3" s="141"/>
      <c r="I3" s="141"/>
      <c r="J3" s="168"/>
      <c r="K3" s="45"/>
      <c r="L3" s="10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BQ3" s="292"/>
    </row>
    <row r="4" spans="1:69" s="108" customFormat="1" ht="12" customHeight="1" hidden="1">
      <c r="A4" s="45"/>
      <c r="B4" s="166"/>
      <c r="C4" s="224" t="s">
        <v>9</v>
      </c>
      <c r="D4" s="141"/>
      <c r="E4" s="141"/>
      <c r="F4" s="141"/>
      <c r="G4" s="141"/>
      <c r="H4" s="141"/>
      <c r="I4" s="141"/>
      <c r="J4" s="168"/>
      <c r="K4" s="45"/>
      <c r="L4" s="10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BQ4" s="292"/>
    </row>
    <row r="5" spans="1:69" s="108" customFormat="1" ht="16.5" customHeight="1" hidden="1">
      <c r="A5" s="45"/>
      <c r="B5" s="166"/>
      <c r="C5" s="141"/>
      <c r="D5" s="141"/>
      <c r="E5" s="298" t="s">
        <v>374</v>
      </c>
      <c r="F5" s="299"/>
      <c r="G5" s="299"/>
      <c r="H5" s="299"/>
      <c r="I5" s="141"/>
      <c r="J5" s="168"/>
      <c r="K5" s="45"/>
      <c r="L5" s="107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BQ5" s="292"/>
    </row>
    <row r="6" spans="1:69" s="108" customFormat="1" ht="12" customHeight="1" hidden="1">
      <c r="A6" s="45"/>
      <c r="B6" s="166"/>
      <c r="C6" s="224" t="s">
        <v>10</v>
      </c>
      <c r="D6" s="141"/>
      <c r="E6" s="141"/>
      <c r="F6" s="141"/>
      <c r="G6" s="141"/>
      <c r="H6" s="141"/>
      <c r="I6" s="141"/>
      <c r="J6" s="168"/>
      <c r="K6" s="45"/>
      <c r="L6" s="107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BQ6" s="292"/>
    </row>
    <row r="7" spans="1:69" s="108" customFormat="1" ht="30" customHeight="1">
      <c r="A7" s="45"/>
      <c r="B7" s="166"/>
      <c r="C7" s="141"/>
      <c r="D7" s="141"/>
      <c r="E7" s="300" t="s">
        <v>392</v>
      </c>
      <c r="F7" s="300"/>
      <c r="G7" s="300"/>
      <c r="H7" s="300"/>
      <c r="I7" s="141"/>
      <c r="J7" s="168"/>
      <c r="K7" s="45"/>
      <c r="L7" s="107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BQ7" s="292"/>
    </row>
    <row r="8" spans="1:69" s="108" customFormat="1" ht="6.75" customHeight="1">
      <c r="A8" s="45"/>
      <c r="B8" s="166"/>
      <c r="C8" s="141"/>
      <c r="D8" s="141"/>
      <c r="E8" s="141"/>
      <c r="F8" s="141"/>
      <c r="G8" s="141"/>
      <c r="H8" s="141"/>
      <c r="I8" s="141"/>
      <c r="J8" s="168"/>
      <c r="K8" s="45"/>
      <c r="L8" s="107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BQ8" s="292"/>
    </row>
    <row r="9" spans="1:69" s="108" customFormat="1" ht="12" customHeight="1">
      <c r="A9" s="45"/>
      <c r="B9" s="166"/>
      <c r="C9" s="224" t="s">
        <v>63</v>
      </c>
      <c r="D9" s="141"/>
      <c r="E9" s="141"/>
      <c r="F9" s="170" t="s">
        <v>393</v>
      </c>
      <c r="G9" s="141"/>
      <c r="H9" s="141"/>
      <c r="I9" s="224" t="s">
        <v>64</v>
      </c>
      <c r="J9" s="171"/>
      <c r="K9" s="45"/>
      <c r="L9" s="107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BQ9" s="292"/>
    </row>
    <row r="10" spans="1:69" s="108" customFormat="1" ht="6.75" customHeight="1">
      <c r="A10" s="45"/>
      <c r="B10" s="166"/>
      <c r="C10" s="141"/>
      <c r="D10" s="141"/>
      <c r="E10" s="141"/>
      <c r="F10" s="141"/>
      <c r="G10" s="141"/>
      <c r="H10" s="141"/>
      <c r="I10" s="141"/>
      <c r="J10" s="168"/>
      <c r="K10" s="45"/>
      <c r="L10" s="107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BQ10" s="292"/>
    </row>
    <row r="11" spans="1:69" s="108" customFormat="1" ht="15" customHeight="1">
      <c r="A11" s="45"/>
      <c r="B11" s="166"/>
      <c r="C11" s="224" t="s">
        <v>163</v>
      </c>
      <c r="D11" s="141"/>
      <c r="E11" s="141"/>
      <c r="F11" s="170" t="s">
        <v>375</v>
      </c>
      <c r="G11" s="141"/>
      <c r="H11" s="141"/>
      <c r="I11" s="224" t="s">
        <v>68</v>
      </c>
      <c r="J11" s="172" t="s">
        <v>4</v>
      </c>
      <c r="K11" s="45"/>
      <c r="L11" s="107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BP11" s="301" t="s">
        <v>459</v>
      </c>
      <c r="BQ11" s="301"/>
    </row>
    <row r="12" spans="1:69" s="118" customFormat="1" ht="29.25" customHeight="1">
      <c r="A12" s="62"/>
      <c r="B12" s="173"/>
      <c r="C12" s="111" t="s">
        <v>88</v>
      </c>
      <c r="D12" s="112" t="s">
        <v>89</v>
      </c>
      <c r="E12" s="112" t="s">
        <v>72</v>
      </c>
      <c r="F12" s="112" t="s">
        <v>90</v>
      </c>
      <c r="G12" s="112" t="s">
        <v>16</v>
      </c>
      <c r="H12" s="112" t="s">
        <v>20</v>
      </c>
      <c r="I12" s="112" t="s">
        <v>91</v>
      </c>
      <c r="J12" s="174" t="s">
        <v>74</v>
      </c>
      <c r="K12" s="113" t="s">
        <v>166</v>
      </c>
      <c r="L12" s="114"/>
      <c r="M12" s="115" t="s">
        <v>62</v>
      </c>
      <c r="N12" s="116" t="s">
        <v>70</v>
      </c>
      <c r="O12" s="116" t="s">
        <v>93</v>
      </c>
      <c r="P12" s="116" t="s">
        <v>94</v>
      </c>
      <c r="Q12" s="116" t="s">
        <v>167</v>
      </c>
      <c r="R12" s="116" t="s">
        <v>168</v>
      </c>
      <c r="S12" s="116" t="s">
        <v>97</v>
      </c>
      <c r="T12" s="117" t="s">
        <v>98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BP12" s="112" t="s">
        <v>20</v>
      </c>
      <c r="BQ12" s="293" t="s">
        <v>74</v>
      </c>
    </row>
    <row r="13" spans="1:69" s="118" customFormat="1" ht="29.25" customHeight="1">
      <c r="A13" s="62"/>
      <c r="B13" s="173"/>
      <c r="C13" s="263"/>
      <c r="D13" s="263"/>
      <c r="E13" s="263"/>
      <c r="F13" s="263"/>
      <c r="G13" s="263"/>
      <c r="H13" s="263"/>
      <c r="I13" s="263"/>
      <c r="J13" s="264"/>
      <c r="K13" s="113"/>
      <c r="L13" s="114"/>
      <c r="M13" s="265"/>
      <c r="N13" s="266"/>
      <c r="O13" s="266"/>
      <c r="P13" s="266"/>
      <c r="Q13" s="266"/>
      <c r="R13" s="266"/>
      <c r="S13" s="266"/>
      <c r="T13" s="267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BP13" s="263"/>
      <c r="BQ13" s="294"/>
    </row>
    <row r="14" spans="1:69" s="118" customFormat="1" ht="29.25" customHeight="1">
      <c r="A14" s="62"/>
      <c r="B14" s="173"/>
      <c r="C14" s="263"/>
      <c r="D14" s="263"/>
      <c r="E14" s="263"/>
      <c r="F14" s="263"/>
      <c r="G14" s="263"/>
      <c r="H14" s="263"/>
      <c r="I14" s="263"/>
      <c r="J14" s="264"/>
      <c r="K14" s="113"/>
      <c r="L14" s="114"/>
      <c r="M14" s="265"/>
      <c r="N14" s="266"/>
      <c r="O14" s="266"/>
      <c r="P14" s="266"/>
      <c r="Q14" s="266"/>
      <c r="R14" s="266"/>
      <c r="S14" s="266"/>
      <c r="T14" s="267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BP14" s="263"/>
      <c r="BQ14" s="294"/>
    </row>
    <row r="15" spans="1:69" s="108" customFormat="1" ht="72" customHeight="1">
      <c r="A15" s="45"/>
      <c r="B15" s="166"/>
      <c r="C15" s="175" t="s">
        <v>460</v>
      </c>
      <c r="D15" s="141"/>
      <c r="E15" s="141"/>
      <c r="F15" s="141"/>
      <c r="G15" s="141"/>
      <c r="H15" s="141"/>
      <c r="I15" s="141"/>
      <c r="J15" s="176">
        <f>BK15</f>
        <v>6801645.29</v>
      </c>
      <c r="K15" s="45"/>
      <c r="L15" s="106"/>
      <c r="M15" s="119"/>
      <c r="N15" s="120"/>
      <c r="O15" s="109"/>
      <c r="P15" s="121">
        <f>P16+P53+P76</f>
        <v>0</v>
      </c>
      <c r="Q15" s="109"/>
      <c r="R15" s="121">
        <f>R16+R53+R76</f>
        <v>8415.9999747</v>
      </c>
      <c r="S15" s="109"/>
      <c r="T15" s="122">
        <f>T16+T53+T76</f>
        <v>0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T15" s="105" t="s">
        <v>170</v>
      </c>
      <c r="AU15" s="105" t="s">
        <v>164</v>
      </c>
      <c r="BK15" s="123">
        <f>BK16+BK53+BK76</f>
        <v>6801645.29</v>
      </c>
      <c r="BQ15" s="295">
        <f>SUM(BQ40:BQ73)</f>
        <v>1614140.7359999996</v>
      </c>
    </row>
    <row r="16" spans="2:69" s="124" customFormat="1" ht="41.25" customHeight="1" hidden="1">
      <c r="B16" s="177"/>
      <c r="C16" s="128"/>
      <c r="D16" s="178" t="s">
        <v>170</v>
      </c>
      <c r="E16" s="179" t="s">
        <v>171</v>
      </c>
      <c r="F16" s="179" t="s">
        <v>172</v>
      </c>
      <c r="G16" s="128"/>
      <c r="H16" s="128"/>
      <c r="I16" s="180"/>
      <c r="J16" s="181">
        <f>BK16</f>
        <v>1443938.79</v>
      </c>
      <c r="L16" s="125"/>
      <c r="M16" s="127"/>
      <c r="N16" s="128"/>
      <c r="O16" s="128"/>
      <c r="P16" s="129">
        <f>P17+P28+P39+P51</f>
        <v>0</v>
      </c>
      <c r="Q16" s="128"/>
      <c r="R16" s="129">
        <f>R17+R28+R39+R51</f>
        <v>120.5259747</v>
      </c>
      <c r="S16" s="128"/>
      <c r="T16" s="130">
        <f>T17+T28+T39+T51</f>
        <v>0</v>
      </c>
      <c r="AR16" s="126" t="s">
        <v>173</v>
      </c>
      <c r="AT16" s="131" t="s">
        <v>170</v>
      </c>
      <c r="AU16" s="131" t="s">
        <v>174</v>
      </c>
      <c r="AY16" s="126" t="s">
        <v>175</v>
      </c>
      <c r="BK16" s="132">
        <f>BK17+BK28+BK39+BK51</f>
        <v>1443938.79</v>
      </c>
      <c r="BQ16" s="296"/>
    </row>
    <row r="17" spans="2:69" s="124" customFormat="1" ht="35.25" customHeight="1" hidden="1">
      <c r="B17" s="177"/>
      <c r="C17" s="128"/>
      <c r="D17" s="178" t="s">
        <v>170</v>
      </c>
      <c r="E17" s="182" t="s">
        <v>173</v>
      </c>
      <c r="F17" s="182" t="s">
        <v>23</v>
      </c>
      <c r="G17" s="128"/>
      <c r="H17" s="128"/>
      <c r="I17" s="180"/>
      <c r="J17" s="183">
        <f>BK17</f>
        <v>525888.97</v>
      </c>
      <c r="L17" s="125"/>
      <c r="M17" s="127"/>
      <c r="N17" s="128"/>
      <c r="O17" s="128"/>
      <c r="P17" s="129">
        <f>SUM(P18:P27)</f>
        <v>0</v>
      </c>
      <c r="Q17" s="128"/>
      <c r="R17" s="129">
        <f>SUM(R18:R27)</f>
        <v>0.00494</v>
      </c>
      <c r="S17" s="128"/>
      <c r="T17" s="130">
        <f>SUM(T18:T27)</f>
        <v>0</v>
      </c>
      <c r="AR17" s="126" t="s">
        <v>173</v>
      </c>
      <c r="AT17" s="131" t="s">
        <v>170</v>
      </c>
      <c r="AU17" s="131" t="s">
        <v>173</v>
      </c>
      <c r="AY17" s="126" t="s">
        <v>175</v>
      </c>
      <c r="BK17" s="132">
        <f>SUM(BK18:BK27)</f>
        <v>525888.97</v>
      </c>
      <c r="BQ17" s="296"/>
    </row>
    <row r="18" spans="1:69" s="108" customFormat="1" ht="35.25" customHeight="1" hidden="1">
      <c r="A18" s="45"/>
      <c r="B18" s="184"/>
      <c r="C18" s="133" t="s">
        <v>173</v>
      </c>
      <c r="D18" s="133" t="s">
        <v>99</v>
      </c>
      <c r="E18" s="134" t="s">
        <v>176</v>
      </c>
      <c r="F18" s="135" t="s">
        <v>177</v>
      </c>
      <c r="G18" s="136" t="s">
        <v>3</v>
      </c>
      <c r="H18" s="137">
        <v>145</v>
      </c>
      <c r="I18" s="138">
        <v>385</v>
      </c>
      <c r="J18" s="185">
        <f aca="true" t="shared" si="0" ref="J18:J27">ROUND(I18*H18,2)</f>
        <v>55825</v>
      </c>
      <c r="K18" s="161"/>
      <c r="L18" s="106"/>
      <c r="M18" s="139" t="s">
        <v>62</v>
      </c>
      <c r="N18" s="140" t="s">
        <v>71</v>
      </c>
      <c r="O18" s="141"/>
      <c r="P18" s="142">
        <f aca="true" t="shared" si="1" ref="P18:P27">O18*H18</f>
        <v>0</v>
      </c>
      <c r="Q18" s="142">
        <v>0</v>
      </c>
      <c r="R18" s="142">
        <f aca="true" t="shared" si="2" ref="R18:R27">Q18*H18</f>
        <v>0</v>
      </c>
      <c r="S18" s="142">
        <v>0</v>
      </c>
      <c r="T18" s="143">
        <f aca="true" t="shared" si="3" ref="T18:T27">S18*H18</f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R18" s="144" t="s">
        <v>178</v>
      </c>
      <c r="AT18" s="144" t="s">
        <v>99</v>
      </c>
      <c r="AU18" s="144" t="s">
        <v>162</v>
      </c>
      <c r="AY18" s="105" t="s">
        <v>175</v>
      </c>
      <c r="BE18" s="145">
        <f aca="true" t="shared" si="4" ref="BE18:BE27">IF(N18="základní",J18,0)</f>
        <v>55825</v>
      </c>
      <c r="BF18" s="145">
        <f aca="true" t="shared" si="5" ref="BF18:BF27">IF(N18="snížená",J18,0)</f>
        <v>0</v>
      </c>
      <c r="BG18" s="145">
        <f aca="true" t="shared" si="6" ref="BG18:BG27">IF(N18="zákl. přenesená",J18,0)</f>
        <v>0</v>
      </c>
      <c r="BH18" s="145">
        <f aca="true" t="shared" si="7" ref="BH18:BH27">IF(N18="sníž. přenesená",J18,0)</f>
        <v>0</v>
      </c>
      <c r="BI18" s="145">
        <f aca="true" t="shared" si="8" ref="BI18:BI27">IF(N18="nulová",J18,0)</f>
        <v>0</v>
      </c>
      <c r="BJ18" s="105" t="s">
        <v>173</v>
      </c>
      <c r="BK18" s="145">
        <f aca="true" t="shared" si="9" ref="BK18:BK27">ROUND(I18*H18,2)</f>
        <v>55825</v>
      </c>
      <c r="BL18" s="105" t="s">
        <v>178</v>
      </c>
      <c r="BM18" s="144" t="s">
        <v>179</v>
      </c>
      <c r="BQ18" s="292"/>
    </row>
    <row r="19" spans="1:69" s="108" customFormat="1" ht="35.25" customHeight="1" hidden="1">
      <c r="A19" s="45"/>
      <c r="B19" s="184"/>
      <c r="C19" s="133" t="s">
        <v>162</v>
      </c>
      <c r="D19" s="133" t="s">
        <v>99</v>
      </c>
      <c r="E19" s="134" t="s">
        <v>180</v>
      </c>
      <c r="F19" s="135" t="s">
        <v>181</v>
      </c>
      <c r="G19" s="136" t="s">
        <v>3</v>
      </c>
      <c r="H19" s="137">
        <v>83.34</v>
      </c>
      <c r="I19" s="138">
        <v>518</v>
      </c>
      <c r="J19" s="185">
        <f t="shared" si="0"/>
        <v>43170.12</v>
      </c>
      <c r="K19" s="161"/>
      <c r="L19" s="106"/>
      <c r="M19" s="139" t="s">
        <v>62</v>
      </c>
      <c r="N19" s="140" t="s">
        <v>71</v>
      </c>
      <c r="O19" s="141"/>
      <c r="P19" s="142">
        <f t="shared" si="1"/>
        <v>0</v>
      </c>
      <c r="Q19" s="142">
        <v>0</v>
      </c>
      <c r="R19" s="142">
        <f t="shared" si="2"/>
        <v>0</v>
      </c>
      <c r="S19" s="142">
        <v>0</v>
      </c>
      <c r="T19" s="143">
        <f t="shared" si="3"/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R19" s="144" t="s">
        <v>178</v>
      </c>
      <c r="AT19" s="144" t="s">
        <v>99</v>
      </c>
      <c r="AU19" s="144" t="s">
        <v>162</v>
      </c>
      <c r="AY19" s="105" t="s">
        <v>175</v>
      </c>
      <c r="BE19" s="145">
        <f t="shared" si="4"/>
        <v>43170.12</v>
      </c>
      <c r="BF19" s="145">
        <f t="shared" si="5"/>
        <v>0</v>
      </c>
      <c r="BG19" s="145">
        <f t="shared" si="6"/>
        <v>0</v>
      </c>
      <c r="BH19" s="145">
        <f t="shared" si="7"/>
        <v>0</v>
      </c>
      <c r="BI19" s="145">
        <f t="shared" si="8"/>
        <v>0</v>
      </c>
      <c r="BJ19" s="105" t="s">
        <v>173</v>
      </c>
      <c r="BK19" s="145">
        <f t="shared" si="9"/>
        <v>43170.12</v>
      </c>
      <c r="BL19" s="105" t="s">
        <v>178</v>
      </c>
      <c r="BM19" s="144" t="s">
        <v>182</v>
      </c>
      <c r="BQ19" s="292"/>
    </row>
    <row r="20" spans="1:69" s="108" customFormat="1" ht="35.25" customHeight="1" hidden="1">
      <c r="A20" s="45"/>
      <c r="B20" s="184"/>
      <c r="C20" s="133" t="s">
        <v>183</v>
      </c>
      <c r="D20" s="133" t="s">
        <v>99</v>
      </c>
      <c r="E20" s="134" t="s">
        <v>184</v>
      </c>
      <c r="F20" s="135" t="s">
        <v>185</v>
      </c>
      <c r="G20" s="136" t="s">
        <v>21</v>
      </c>
      <c r="H20" s="137">
        <v>20</v>
      </c>
      <c r="I20" s="138">
        <v>6125</v>
      </c>
      <c r="J20" s="185">
        <f t="shared" si="0"/>
        <v>122500</v>
      </c>
      <c r="K20" s="161"/>
      <c r="L20" s="106"/>
      <c r="M20" s="139" t="s">
        <v>62</v>
      </c>
      <c r="N20" s="140" t="s">
        <v>71</v>
      </c>
      <c r="O20" s="141"/>
      <c r="P20" s="142">
        <f t="shared" si="1"/>
        <v>0</v>
      </c>
      <c r="Q20" s="142">
        <v>0.0001</v>
      </c>
      <c r="R20" s="142">
        <f t="shared" si="2"/>
        <v>0.002</v>
      </c>
      <c r="S20" s="142">
        <v>0</v>
      </c>
      <c r="T20" s="143">
        <f t="shared" si="3"/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R20" s="144" t="s">
        <v>178</v>
      </c>
      <c r="AT20" s="144" t="s">
        <v>99</v>
      </c>
      <c r="AU20" s="144" t="s">
        <v>162</v>
      </c>
      <c r="AY20" s="105" t="s">
        <v>175</v>
      </c>
      <c r="BE20" s="145">
        <f t="shared" si="4"/>
        <v>122500</v>
      </c>
      <c r="BF20" s="145">
        <f t="shared" si="5"/>
        <v>0</v>
      </c>
      <c r="BG20" s="145">
        <f t="shared" si="6"/>
        <v>0</v>
      </c>
      <c r="BH20" s="145">
        <f t="shared" si="7"/>
        <v>0</v>
      </c>
      <c r="BI20" s="145">
        <f t="shared" si="8"/>
        <v>0</v>
      </c>
      <c r="BJ20" s="105" t="s">
        <v>173</v>
      </c>
      <c r="BK20" s="145">
        <f t="shared" si="9"/>
        <v>122500</v>
      </c>
      <c r="BL20" s="105" t="s">
        <v>178</v>
      </c>
      <c r="BM20" s="144" t="s">
        <v>186</v>
      </c>
      <c r="BQ20" s="292"/>
    </row>
    <row r="21" spans="1:69" s="108" customFormat="1" ht="35.25" customHeight="1" hidden="1">
      <c r="A21" s="45"/>
      <c r="B21" s="184"/>
      <c r="C21" s="133" t="s">
        <v>178</v>
      </c>
      <c r="D21" s="133" t="s">
        <v>99</v>
      </c>
      <c r="E21" s="134" t="s">
        <v>187</v>
      </c>
      <c r="F21" s="135" t="s">
        <v>188</v>
      </c>
      <c r="G21" s="136" t="s">
        <v>21</v>
      </c>
      <c r="H21" s="137">
        <v>12</v>
      </c>
      <c r="I21" s="138">
        <v>6872</v>
      </c>
      <c r="J21" s="185">
        <f t="shared" si="0"/>
        <v>82464</v>
      </c>
      <c r="K21" s="161"/>
      <c r="L21" s="106"/>
      <c r="M21" s="139" t="s">
        <v>62</v>
      </c>
      <c r="N21" s="140" t="s">
        <v>71</v>
      </c>
      <c r="O21" s="141"/>
      <c r="P21" s="142">
        <f t="shared" si="1"/>
        <v>0</v>
      </c>
      <c r="Q21" s="142">
        <v>0.00012</v>
      </c>
      <c r="R21" s="142">
        <f t="shared" si="2"/>
        <v>0.00144</v>
      </c>
      <c r="S21" s="142">
        <v>0</v>
      </c>
      <c r="T21" s="143">
        <f t="shared" si="3"/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R21" s="144" t="s">
        <v>178</v>
      </c>
      <c r="AT21" s="144" t="s">
        <v>99</v>
      </c>
      <c r="AU21" s="144" t="s">
        <v>162</v>
      </c>
      <c r="AY21" s="105" t="s">
        <v>175</v>
      </c>
      <c r="BE21" s="145">
        <f t="shared" si="4"/>
        <v>82464</v>
      </c>
      <c r="BF21" s="145">
        <f t="shared" si="5"/>
        <v>0</v>
      </c>
      <c r="BG21" s="145">
        <f t="shared" si="6"/>
        <v>0</v>
      </c>
      <c r="BH21" s="145">
        <f t="shared" si="7"/>
        <v>0</v>
      </c>
      <c r="BI21" s="145">
        <f t="shared" si="8"/>
        <v>0</v>
      </c>
      <c r="BJ21" s="105" t="s">
        <v>173</v>
      </c>
      <c r="BK21" s="145">
        <f t="shared" si="9"/>
        <v>82464</v>
      </c>
      <c r="BL21" s="105" t="s">
        <v>178</v>
      </c>
      <c r="BM21" s="144" t="s">
        <v>189</v>
      </c>
      <c r="BQ21" s="292"/>
    </row>
    <row r="22" spans="1:69" s="108" customFormat="1" ht="35.25" customHeight="1" hidden="1">
      <c r="A22" s="45"/>
      <c r="B22" s="184"/>
      <c r="C22" s="133" t="s">
        <v>190</v>
      </c>
      <c r="D22" s="133" t="s">
        <v>99</v>
      </c>
      <c r="E22" s="134" t="s">
        <v>191</v>
      </c>
      <c r="F22" s="135" t="s">
        <v>192</v>
      </c>
      <c r="G22" s="136" t="s">
        <v>21</v>
      </c>
      <c r="H22" s="137">
        <v>10</v>
      </c>
      <c r="I22" s="138">
        <v>7410</v>
      </c>
      <c r="J22" s="185">
        <f t="shared" si="0"/>
        <v>74100</v>
      </c>
      <c r="K22" s="161"/>
      <c r="L22" s="106"/>
      <c r="M22" s="139" t="s">
        <v>62</v>
      </c>
      <c r="N22" s="140" t="s">
        <v>71</v>
      </c>
      <c r="O22" s="141"/>
      <c r="P22" s="142">
        <f t="shared" si="1"/>
        <v>0</v>
      </c>
      <c r="Q22" s="142">
        <v>0.00015</v>
      </c>
      <c r="R22" s="142">
        <f t="shared" si="2"/>
        <v>0.0014999999999999998</v>
      </c>
      <c r="S22" s="142">
        <v>0</v>
      </c>
      <c r="T22" s="143">
        <f t="shared" si="3"/>
        <v>0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R22" s="144" t="s">
        <v>178</v>
      </c>
      <c r="AT22" s="144" t="s">
        <v>99</v>
      </c>
      <c r="AU22" s="144" t="s">
        <v>162</v>
      </c>
      <c r="AY22" s="105" t="s">
        <v>175</v>
      </c>
      <c r="BE22" s="145">
        <f t="shared" si="4"/>
        <v>74100</v>
      </c>
      <c r="BF22" s="145">
        <f t="shared" si="5"/>
        <v>0</v>
      </c>
      <c r="BG22" s="145">
        <f t="shared" si="6"/>
        <v>0</v>
      </c>
      <c r="BH22" s="145">
        <f t="shared" si="7"/>
        <v>0</v>
      </c>
      <c r="BI22" s="145">
        <f t="shared" si="8"/>
        <v>0</v>
      </c>
      <c r="BJ22" s="105" t="s">
        <v>173</v>
      </c>
      <c r="BK22" s="145">
        <f t="shared" si="9"/>
        <v>74100</v>
      </c>
      <c r="BL22" s="105" t="s">
        <v>178</v>
      </c>
      <c r="BM22" s="144" t="s">
        <v>193</v>
      </c>
      <c r="BQ22" s="292"/>
    </row>
    <row r="23" spans="1:69" s="108" customFormat="1" ht="35.25" customHeight="1" hidden="1">
      <c r="A23" s="45"/>
      <c r="B23" s="184"/>
      <c r="C23" s="133" t="s">
        <v>194</v>
      </c>
      <c r="D23" s="133" t="s">
        <v>99</v>
      </c>
      <c r="E23" s="134" t="s">
        <v>195</v>
      </c>
      <c r="F23" s="135" t="s">
        <v>196</v>
      </c>
      <c r="G23" s="136" t="s">
        <v>3</v>
      </c>
      <c r="H23" s="137">
        <v>5.54</v>
      </c>
      <c r="I23" s="138">
        <v>475</v>
      </c>
      <c r="J23" s="185">
        <f t="shared" si="0"/>
        <v>2631.5</v>
      </c>
      <c r="K23" s="161"/>
      <c r="L23" s="106"/>
      <c r="M23" s="139" t="s">
        <v>62</v>
      </c>
      <c r="N23" s="140" t="s">
        <v>71</v>
      </c>
      <c r="O23" s="141"/>
      <c r="P23" s="142">
        <f t="shared" si="1"/>
        <v>0</v>
      </c>
      <c r="Q23" s="142">
        <v>0</v>
      </c>
      <c r="R23" s="142">
        <f t="shared" si="2"/>
        <v>0</v>
      </c>
      <c r="S23" s="142">
        <v>0</v>
      </c>
      <c r="T23" s="143">
        <f t="shared" si="3"/>
        <v>0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R23" s="144" t="s">
        <v>178</v>
      </c>
      <c r="AT23" s="144" t="s">
        <v>99</v>
      </c>
      <c r="AU23" s="144" t="s">
        <v>162</v>
      </c>
      <c r="AY23" s="105" t="s">
        <v>175</v>
      </c>
      <c r="BE23" s="145">
        <f t="shared" si="4"/>
        <v>2631.5</v>
      </c>
      <c r="BF23" s="145">
        <f t="shared" si="5"/>
        <v>0</v>
      </c>
      <c r="BG23" s="145">
        <f t="shared" si="6"/>
        <v>0</v>
      </c>
      <c r="BH23" s="145">
        <f t="shared" si="7"/>
        <v>0</v>
      </c>
      <c r="BI23" s="145">
        <f t="shared" si="8"/>
        <v>0</v>
      </c>
      <c r="BJ23" s="105" t="s">
        <v>173</v>
      </c>
      <c r="BK23" s="145">
        <f t="shared" si="9"/>
        <v>2631.5</v>
      </c>
      <c r="BL23" s="105" t="s">
        <v>178</v>
      </c>
      <c r="BM23" s="144" t="s">
        <v>197</v>
      </c>
      <c r="BQ23" s="292"/>
    </row>
    <row r="24" spans="1:69" s="108" customFormat="1" ht="35.25" customHeight="1" hidden="1">
      <c r="A24" s="45"/>
      <c r="B24" s="184"/>
      <c r="C24" s="133" t="s">
        <v>198</v>
      </c>
      <c r="D24" s="133" t="s">
        <v>99</v>
      </c>
      <c r="E24" s="134" t="s">
        <v>199</v>
      </c>
      <c r="F24" s="135" t="s">
        <v>200</v>
      </c>
      <c r="G24" s="136" t="s">
        <v>3</v>
      </c>
      <c r="H24" s="137">
        <v>234.9</v>
      </c>
      <c r="I24" s="138">
        <v>215</v>
      </c>
      <c r="J24" s="185">
        <f t="shared" si="0"/>
        <v>50503.5</v>
      </c>
      <c r="K24" s="161"/>
      <c r="L24" s="106"/>
      <c r="M24" s="139" t="s">
        <v>62</v>
      </c>
      <c r="N24" s="140" t="s">
        <v>71</v>
      </c>
      <c r="O24" s="141"/>
      <c r="P24" s="142">
        <f t="shared" si="1"/>
        <v>0</v>
      </c>
      <c r="Q24" s="142">
        <v>0</v>
      </c>
      <c r="R24" s="142">
        <f t="shared" si="2"/>
        <v>0</v>
      </c>
      <c r="S24" s="142">
        <v>0</v>
      </c>
      <c r="T24" s="143">
        <f t="shared" si="3"/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R24" s="144" t="s">
        <v>178</v>
      </c>
      <c r="AT24" s="144" t="s">
        <v>99</v>
      </c>
      <c r="AU24" s="144" t="s">
        <v>162</v>
      </c>
      <c r="AY24" s="105" t="s">
        <v>175</v>
      </c>
      <c r="BE24" s="145">
        <f t="shared" si="4"/>
        <v>50503.5</v>
      </c>
      <c r="BF24" s="145">
        <f t="shared" si="5"/>
        <v>0</v>
      </c>
      <c r="BG24" s="145">
        <f t="shared" si="6"/>
        <v>0</v>
      </c>
      <c r="BH24" s="145">
        <f t="shared" si="7"/>
        <v>0</v>
      </c>
      <c r="BI24" s="145">
        <f t="shared" si="8"/>
        <v>0</v>
      </c>
      <c r="BJ24" s="105" t="s">
        <v>173</v>
      </c>
      <c r="BK24" s="145">
        <f t="shared" si="9"/>
        <v>50503.5</v>
      </c>
      <c r="BL24" s="105" t="s">
        <v>178</v>
      </c>
      <c r="BM24" s="144" t="s">
        <v>201</v>
      </c>
      <c r="BQ24" s="292"/>
    </row>
    <row r="25" spans="1:69" s="108" customFormat="1" ht="35.25" customHeight="1" hidden="1">
      <c r="A25" s="45"/>
      <c r="B25" s="184"/>
      <c r="C25" s="133" t="s">
        <v>202</v>
      </c>
      <c r="D25" s="133" t="s">
        <v>99</v>
      </c>
      <c r="E25" s="134" t="s">
        <v>203</v>
      </c>
      <c r="F25" s="135" t="s">
        <v>106</v>
      </c>
      <c r="G25" s="136" t="s">
        <v>3</v>
      </c>
      <c r="H25" s="137">
        <v>234.9</v>
      </c>
      <c r="I25" s="138">
        <v>64</v>
      </c>
      <c r="J25" s="185">
        <f t="shared" si="0"/>
        <v>15033.6</v>
      </c>
      <c r="K25" s="161"/>
      <c r="L25" s="106"/>
      <c r="M25" s="139" t="s">
        <v>62</v>
      </c>
      <c r="N25" s="140" t="s">
        <v>71</v>
      </c>
      <c r="O25" s="141"/>
      <c r="P25" s="142">
        <f t="shared" si="1"/>
        <v>0</v>
      </c>
      <c r="Q25" s="142">
        <v>0</v>
      </c>
      <c r="R25" s="142">
        <f t="shared" si="2"/>
        <v>0</v>
      </c>
      <c r="S25" s="142">
        <v>0</v>
      </c>
      <c r="T25" s="143">
        <f t="shared" si="3"/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R25" s="144" t="s">
        <v>178</v>
      </c>
      <c r="AT25" s="144" t="s">
        <v>99</v>
      </c>
      <c r="AU25" s="144" t="s">
        <v>162</v>
      </c>
      <c r="AY25" s="105" t="s">
        <v>175</v>
      </c>
      <c r="BE25" s="145">
        <f t="shared" si="4"/>
        <v>15033.6</v>
      </c>
      <c r="BF25" s="145">
        <f t="shared" si="5"/>
        <v>0</v>
      </c>
      <c r="BG25" s="145">
        <f t="shared" si="6"/>
        <v>0</v>
      </c>
      <c r="BH25" s="145">
        <f t="shared" si="7"/>
        <v>0</v>
      </c>
      <c r="BI25" s="145">
        <f t="shared" si="8"/>
        <v>0</v>
      </c>
      <c r="BJ25" s="105" t="s">
        <v>173</v>
      </c>
      <c r="BK25" s="145">
        <f t="shared" si="9"/>
        <v>15033.6</v>
      </c>
      <c r="BL25" s="105" t="s">
        <v>178</v>
      </c>
      <c r="BM25" s="144" t="s">
        <v>204</v>
      </c>
      <c r="BQ25" s="292"/>
    </row>
    <row r="26" spans="1:69" s="108" customFormat="1" ht="35.25" customHeight="1" hidden="1">
      <c r="A26" s="45"/>
      <c r="B26" s="184"/>
      <c r="C26" s="133" t="s">
        <v>205</v>
      </c>
      <c r="D26" s="133" t="s">
        <v>99</v>
      </c>
      <c r="E26" s="134" t="s">
        <v>206</v>
      </c>
      <c r="F26" s="135" t="s">
        <v>207</v>
      </c>
      <c r="G26" s="136" t="s">
        <v>6</v>
      </c>
      <c r="H26" s="137">
        <v>411.075</v>
      </c>
      <c r="I26" s="138">
        <v>150</v>
      </c>
      <c r="J26" s="185">
        <f t="shared" si="0"/>
        <v>61661.25</v>
      </c>
      <c r="K26" s="161"/>
      <c r="L26" s="106"/>
      <c r="M26" s="139" t="s">
        <v>62</v>
      </c>
      <c r="N26" s="140" t="s">
        <v>71</v>
      </c>
      <c r="O26" s="141"/>
      <c r="P26" s="142">
        <f t="shared" si="1"/>
        <v>0</v>
      </c>
      <c r="Q26" s="142">
        <v>0</v>
      </c>
      <c r="R26" s="142">
        <f t="shared" si="2"/>
        <v>0</v>
      </c>
      <c r="S26" s="142">
        <v>0</v>
      </c>
      <c r="T26" s="143">
        <f t="shared" si="3"/>
        <v>0</v>
      </c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R26" s="144" t="s">
        <v>178</v>
      </c>
      <c r="AT26" s="144" t="s">
        <v>99</v>
      </c>
      <c r="AU26" s="144" t="s">
        <v>162</v>
      </c>
      <c r="AY26" s="105" t="s">
        <v>175</v>
      </c>
      <c r="BE26" s="145">
        <f t="shared" si="4"/>
        <v>61661.25</v>
      </c>
      <c r="BF26" s="145">
        <f t="shared" si="5"/>
        <v>0</v>
      </c>
      <c r="BG26" s="145">
        <f t="shared" si="6"/>
        <v>0</v>
      </c>
      <c r="BH26" s="145">
        <f t="shared" si="7"/>
        <v>0</v>
      </c>
      <c r="BI26" s="145">
        <f t="shared" si="8"/>
        <v>0</v>
      </c>
      <c r="BJ26" s="105" t="s">
        <v>173</v>
      </c>
      <c r="BK26" s="145">
        <f t="shared" si="9"/>
        <v>61661.25</v>
      </c>
      <c r="BL26" s="105" t="s">
        <v>178</v>
      </c>
      <c r="BM26" s="144" t="s">
        <v>208</v>
      </c>
      <c r="BQ26" s="292"/>
    </row>
    <row r="27" spans="1:69" s="108" customFormat="1" ht="35.25" customHeight="1" hidden="1">
      <c r="A27" s="45"/>
      <c r="B27" s="184"/>
      <c r="C27" s="133" t="s">
        <v>209</v>
      </c>
      <c r="D27" s="133" t="s">
        <v>99</v>
      </c>
      <c r="E27" s="134" t="s">
        <v>210</v>
      </c>
      <c r="F27" s="135" t="s">
        <v>211</v>
      </c>
      <c r="G27" s="136" t="s">
        <v>0</v>
      </c>
      <c r="H27" s="137">
        <v>200</v>
      </c>
      <c r="I27" s="138">
        <v>90</v>
      </c>
      <c r="J27" s="185">
        <f t="shared" si="0"/>
        <v>18000</v>
      </c>
      <c r="K27" s="161"/>
      <c r="L27" s="106"/>
      <c r="M27" s="139" t="s">
        <v>62</v>
      </c>
      <c r="N27" s="140" t="s">
        <v>71</v>
      </c>
      <c r="O27" s="141"/>
      <c r="P27" s="142">
        <f t="shared" si="1"/>
        <v>0</v>
      </c>
      <c r="Q27" s="142">
        <v>0</v>
      </c>
      <c r="R27" s="142">
        <f t="shared" si="2"/>
        <v>0</v>
      </c>
      <c r="S27" s="142">
        <v>0</v>
      </c>
      <c r="T27" s="143">
        <f t="shared" si="3"/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R27" s="144" t="s">
        <v>178</v>
      </c>
      <c r="AT27" s="144" t="s">
        <v>99</v>
      </c>
      <c r="AU27" s="144" t="s">
        <v>162</v>
      </c>
      <c r="AY27" s="105" t="s">
        <v>175</v>
      </c>
      <c r="BE27" s="145">
        <f t="shared" si="4"/>
        <v>18000</v>
      </c>
      <c r="BF27" s="145">
        <f t="shared" si="5"/>
        <v>0</v>
      </c>
      <c r="BG27" s="145">
        <f t="shared" si="6"/>
        <v>0</v>
      </c>
      <c r="BH27" s="145">
        <f t="shared" si="7"/>
        <v>0</v>
      </c>
      <c r="BI27" s="145">
        <f t="shared" si="8"/>
        <v>0</v>
      </c>
      <c r="BJ27" s="105" t="s">
        <v>173</v>
      </c>
      <c r="BK27" s="145">
        <f t="shared" si="9"/>
        <v>18000</v>
      </c>
      <c r="BL27" s="105" t="s">
        <v>178</v>
      </c>
      <c r="BM27" s="144" t="s">
        <v>212</v>
      </c>
      <c r="BQ27" s="292"/>
    </row>
    <row r="28" spans="2:69" s="124" customFormat="1" ht="35.25" customHeight="1" hidden="1">
      <c r="B28" s="177"/>
      <c r="C28" s="128"/>
      <c r="D28" s="178" t="s">
        <v>170</v>
      </c>
      <c r="E28" s="182" t="s">
        <v>162</v>
      </c>
      <c r="F28" s="182" t="s">
        <v>213</v>
      </c>
      <c r="G28" s="128"/>
      <c r="H28" s="128"/>
      <c r="I28" s="180"/>
      <c r="J28" s="183">
        <f>BK28</f>
        <v>199504.90000000002</v>
      </c>
      <c r="L28" s="125"/>
      <c r="M28" s="127"/>
      <c r="N28" s="128"/>
      <c r="O28" s="128"/>
      <c r="P28" s="129">
        <f>SUM(P29:P38)</f>
        <v>0</v>
      </c>
      <c r="Q28" s="128"/>
      <c r="R28" s="129">
        <f>SUM(R29:R38)</f>
        <v>34.8351347</v>
      </c>
      <c r="S28" s="128"/>
      <c r="T28" s="130">
        <f>SUM(T29:T38)</f>
        <v>0</v>
      </c>
      <c r="AR28" s="126" t="s">
        <v>173</v>
      </c>
      <c r="AT28" s="131" t="s">
        <v>170</v>
      </c>
      <c r="AU28" s="131" t="s">
        <v>173</v>
      </c>
      <c r="AY28" s="126" t="s">
        <v>175</v>
      </c>
      <c r="BK28" s="132">
        <f>SUM(BK29:BK38)</f>
        <v>199504.90000000002</v>
      </c>
      <c r="BQ28" s="296"/>
    </row>
    <row r="29" spans="1:69" s="108" customFormat="1" ht="35.25" customHeight="1" hidden="1">
      <c r="A29" s="45"/>
      <c r="B29" s="184"/>
      <c r="C29" s="133" t="s">
        <v>214</v>
      </c>
      <c r="D29" s="133" t="s">
        <v>99</v>
      </c>
      <c r="E29" s="134" t="s">
        <v>215</v>
      </c>
      <c r="F29" s="135" t="s">
        <v>216</v>
      </c>
      <c r="G29" s="136" t="s">
        <v>21</v>
      </c>
      <c r="H29" s="137">
        <v>40</v>
      </c>
      <c r="I29" s="138">
        <v>985</v>
      </c>
      <c r="J29" s="185">
        <f aca="true" t="shared" si="10" ref="J29:J38">ROUND(I29*H29,2)</f>
        <v>39400</v>
      </c>
      <c r="K29" s="161"/>
      <c r="L29" s="106"/>
      <c r="M29" s="139" t="s">
        <v>62</v>
      </c>
      <c r="N29" s="140" t="s">
        <v>71</v>
      </c>
      <c r="O29" s="141"/>
      <c r="P29" s="142">
        <f aca="true" t="shared" si="11" ref="P29:P38">O29*H29</f>
        <v>0</v>
      </c>
      <c r="Q29" s="142">
        <v>0</v>
      </c>
      <c r="R29" s="142">
        <f aca="true" t="shared" si="12" ref="R29:R38">Q29*H29</f>
        <v>0</v>
      </c>
      <c r="S29" s="142">
        <v>0</v>
      </c>
      <c r="T29" s="143">
        <f aca="true" t="shared" si="13" ref="T29:T38">S29*H29</f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R29" s="144" t="s">
        <v>178</v>
      </c>
      <c r="AT29" s="144" t="s">
        <v>99</v>
      </c>
      <c r="AU29" s="144" t="s">
        <v>162</v>
      </c>
      <c r="AY29" s="105" t="s">
        <v>175</v>
      </c>
      <c r="BE29" s="145">
        <f aca="true" t="shared" si="14" ref="BE29:BE38">IF(N29="základní",J29,0)</f>
        <v>39400</v>
      </c>
      <c r="BF29" s="145">
        <f aca="true" t="shared" si="15" ref="BF29:BF38">IF(N29="snížená",J29,0)</f>
        <v>0</v>
      </c>
      <c r="BG29" s="145">
        <f aca="true" t="shared" si="16" ref="BG29:BG38">IF(N29="zákl. přenesená",J29,0)</f>
        <v>0</v>
      </c>
      <c r="BH29" s="145">
        <f aca="true" t="shared" si="17" ref="BH29:BH38">IF(N29="sníž. přenesená",J29,0)</f>
        <v>0</v>
      </c>
      <c r="BI29" s="145">
        <f aca="true" t="shared" si="18" ref="BI29:BI38">IF(N29="nulová",J29,0)</f>
        <v>0</v>
      </c>
      <c r="BJ29" s="105" t="s">
        <v>173</v>
      </c>
      <c r="BK29" s="145">
        <f aca="true" t="shared" si="19" ref="BK29:BK38">ROUND(I29*H29,2)</f>
        <v>39400</v>
      </c>
      <c r="BL29" s="105" t="s">
        <v>178</v>
      </c>
      <c r="BM29" s="144" t="s">
        <v>217</v>
      </c>
      <c r="BQ29" s="292"/>
    </row>
    <row r="30" spans="1:69" s="108" customFormat="1" ht="35.25" customHeight="1" hidden="1">
      <c r="A30" s="45"/>
      <c r="B30" s="184"/>
      <c r="C30" s="146" t="s">
        <v>218</v>
      </c>
      <c r="D30" s="146" t="s">
        <v>114</v>
      </c>
      <c r="E30" s="147" t="s">
        <v>219</v>
      </c>
      <c r="F30" s="148" t="s">
        <v>220</v>
      </c>
      <c r="G30" s="149" t="s">
        <v>3</v>
      </c>
      <c r="H30" s="150">
        <v>12.08</v>
      </c>
      <c r="I30" s="151">
        <v>3750</v>
      </c>
      <c r="J30" s="186">
        <f t="shared" si="10"/>
        <v>45300</v>
      </c>
      <c r="K30" s="162"/>
      <c r="L30" s="152"/>
      <c r="M30" s="153" t="s">
        <v>62</v>
      </c>
      <c r="N30" s="154" t="s">
        <v>71</v>
      </c>
      <c r="O30" s="141"/>
      <c r="P30" s="142">
        <f t="shared" si="11"/>
        <v>0</v>
      </c>
      <c r="Q30" s="142">
        <v>2.429</v>
      </c>
      <c r="R30" s="142">
        <f t="shared" si="12"/>
        <v>29.342319999999997</v>
      </c>
      <c r="S30" s="142">
        <v>0</v>
      </c>
      <c r="T30" s="143">
        <f t="shared" si="13"/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R30" s="144" t="s">
        <v>202</v>
      </c>
      <c r="AT30" s="144" t="s">
        <v>114</v>
      </c>
      <c r="AU30" s="144" t="s">
        <v>162</v>
      </c>
      <c r="AY30" s="105" t="s">
        <v>175</v>
      </c>
      <c r="BE30" s="145">
        <f t="shared" si="14"/>
        <v>45300</v>
      </c>
      <c r="BF30" s="145">
        <f t="shared" si="15"/>
        <v>0</v>
      </c>
      <c r="BG30" s="145">
        <f t="shared" si="16"/>
        <v>0</v>
      </c>
      <c r="BH30" s="145">
        <f t="shared" si="17"/>
        <v>0</v>
      </c>
      <c r="BI30" s="145">
        <f t="shared" si="18"/>
        <v>0</v>
      </c>
      <c r="BJ30" s="105" t="s">
        <v>173</v>
      </c>
      <c r="BK30" s="145">
        <f t="shared" si="19"/>
        <v>45300</v>
      </c>
      <c r="BL30" s="105" t="s">
        <v>178</v>
      </c>
      <c r="BM30" s="144" t="s">
        <v>221</v>
      </c>
      <c r="BQ30" s="292"/>
    </row>
    <row r="31" spans="1:69" s="108" customFormat="1" ht="35.25" customHeight="1" hidden="1">
      <c r="A31" s="45"/>
      <c r="B31" s="184"/>
      <c r="C31" s="133" t="s">
        <v>222</v>
      </c>
      <c r="D31" s="133" t="s">
        <v>99</v>
      </c>
      <c r="E31" s="134" t="s">
        <v>223</v>
      </c>
      <c r="F31" s="135" t="s">
        <v>224</v>
      </c>
      <c r="G31" s="136" t="s">
        <v>6</v>
      </c>
      <c r="H31" s="137">
        <v>0.66</v>
      </c>
      <c r="I31" s="138">
        <v>115345</v>
      </c>
      <c r="J31" s="185">
        <f t="shared" si="10"/>
        <v>76127.7</v>
      </c>
      <c r="K31" s="161"/>
      <c r="L31" s="106"/>
      <c r="M31" s="139" t="s">
        <v>62</v>
      </c>
      <c r="N31" s="140" t="s">
        <v>71</v>
      </c>
      <c r="O31" s="141"/>
      <c r="P31" s="142">
        <f t="shared" si="11"/>
        <v>0</v>
      </c>
      <c r="Q31" s="142">
        <v>1.11381</v>
      </c>
      <c r="R31" s="142">
        <f t="shared" si="12"/>
        <v>0.7351146000000001</v>
      </c>
      <c r="S31" s="142">
        <v>0</v>
      </c>
      <c r="T31" s="143">
        <f t="shared" si="13"/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R31" s="144" t="s">
        <v>178</v>
      </c>
      <c r="AT31" s="144" t="s">
        <v>99</v>
      </c>
      <c r="AU31" s="144" t="s">
        <v>162</v>
      </c>
      <c r="AY31" s="105" t="s">
        <v>175</v>
      </c>
      <c r="BE31" s="145">
        <f t="shared" si="14"/>
        <v>76127.7</v>
      </c>
      <c r="BF31" s="145">
        <f t="shared" si="15"/>
        <v>0</v>
      </c>
      <c r="BG31" s="145">
        <f t="shared" si="16"/>
        <v>0</v>
      </c>
      <c r="BH31" s="145">
        <f t="shared" si="17"/>
        <v>0</v>
      </c>
      <c r="BI31" s="145">
        <f t="shared" si="18"/>
        <v>0</v>
      </c>
      <c r="BJ31" s="105" t="s">
        <v>173</v>
      </c>
      <c r="BK31" s="145">
        <f t="shared" si="19"/>
        <v>76127.7</v>
      </c>
      <c r="BL31" s="105" t="s">
        <v>178</v>
      </c>
      <c r="BM31" s="144" t="s">
        <v>225</v>
      </c>
      <c r="BQ31" s="292"/>
    </row>
    <row r="32" spans="1:69" s="108" customFormat="1" ht="35.25" customHeight="1" hidden="1">
      <c r="A32" s="45"/>
      <c r="B32" s="184"/>
      <c r="C32" s="133" t="s">
        <v>226</v>
      </c>
      <c r="D32" s="133" t="s">
        <v>99</v>
      </c>
      <c r="E32" s="134" t="s">
        <v>227</v>
      </c>
      <c r="F32" s="135" t="s">
        <v>228</v>
      </c>
      <c r="G32" s="136" t="s">
        <v>3</v>
      </c>
      <c r="H32" s="137">
        <v>0.264</v>
      </c>
      <c r="I32" s="138">
        <v>4185</v>
      </c>
      <c r="J32" s="185">
        <f t="shared" si="10"/>
        <v>1104.84</v>
      </c>
      <c r="K32" s="161"/>
      <c r="L32" s="106"/>
      <c r="M32" s="139" t="s">
        <v>62</v>
      </c>
      <c r="N32" s="140" t="s">
        <v>71</v>
      </c>
      <c r="O32" s="141"/>
      <c r="P32" s="142">
        <f t="shared" si="11"/>
        <v>0</v>
      </c>
      <c r="Q32" s="142">
        <v>2.50187</v>
      </c>
      <c r="R32" s="142">
        <f t="shared" si="12"/>
        <v>0.66049368</v>
      </c>
      <c r="S32" s="142">
        <v>0</v>
      </c>
      <c r="T32" s="143">
        <f t="shared" si="13"/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R32" s="144" t="s">
        <v>178</v>
      </c>
      <c r="AT32" s="144" t="s">
        <v>99</v>
      </c>
      <c r="AU32" s="144" t="s">
        <v>162</v>
      </c>
      <c r="AY32" s="105" t="s">
        <v>175</v>
      </c>
      <c r="BE32" s="145">
        <f t="shared" si="14"/>
        <v>1104.84</v>
      </c>
      <c r="BF32" s="145">
        <f t="shared" si="15"/>
        <v>0</v>
      </c>
      <c r="BG32" s="145">
        <f t="shared" si="16"/>
        <v>0</v>
      </c>
      <c r="BH32" s="145">
        <f t="shared" si="17"/>
        <v>0</v>
      </c>
      <c r="BI32" s="145">
        <f t="shared" si="18"/>
        <v>0</v>
      </c>
      <c r="BJ32" s="105" t="s">
        <v>173</v>
      </c>
      <c r="BK32" s="145">
        <f t="shared" si="19"/>
        <v>1104.84</v>
      </c>
      <c r="BL32" s="105" t="s">
        <v>178</v>
      </c>
      <c r="BM32" s="144" t="s">
        <v>229</v>
      </c>
      <c r="BQ32" s="292"/>
    </row>
    <row r="33" spans="1:69" s="108" customFormat="1" ht="35.25" customHeight="1" hidden="1">
      <c r="A33" s="45"/>
      <c r="B33" s="184"/>
      <c r="C33" s="133" t="s">
        <v>230</v>
      </c>
      <c r="D33" s="133" t="s">
        <v>99</v>
      </c>
      <c r="E33" s="134" t="s">
        <v>231</v>
      </c>
      <c r="F33" s="135" t="s">
        <v>232</v>
      </c>
      <c r="G33" s="136" t="s">
        <v>3</v>
      </c>
      <c r="H33" s="137">
        <v>1.536</v>
      </c>
      <c r="I33" s="138">
        <v>4185</v>
      </c>
      <c r="J33" s="185">
        <f t="shared" si="10"/>
        <v>6428.16</v>
      </c>
      <c r="K33" s="161"/>
      <c r="L33" s="106"/>
      <c r="M33" s="139" t="s">
        <v>62</v>
      </c>
      <c r="N33" s="140" t="s">
        <v>71</v>
      </c>
      <c r="O33" s="141"/>
      <c r="P33" s="142">
        <f t="shared" si="11"/>
        <v>0</v>
      </c>
      <c r="Q33" s="142">
        <v>2.50187</v>
      </c>
      <c r="R33" s="142">
        <f t="shared" si="12"/>
        <v>3.8428723199999997</v>
      </c>
      <c r="S33" s="142">
        <v>0</v>
      </c>
      <c r="T33" s="143">
        <f t="shared" si="13"/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R33" s="144" t="s">
        <v>178</v>
      </c>
      <c r="AT33" s="144" t="s">
        <v>99</v>
      </c>
      <c r="AU33" s="144" t="s">
        <v>162</v>
      </c>
      <c r="AY33" s="105" t="s">
        <v>175</v>
      </c>
      <c r="BE33" s="145">
        <f t="shared" si="14"/>
        <v>6428.16</v>
      </c>
      <c r="BF33" s="145">
        <f t="shared" si="15"/>
        <v>0</v>
      </c>
      <c r="BG33" s="145">
        <f t="shared" si="16"/>
        <v>0</v>
      </c>
      <c r="BH33" s="145">
        <f t="shared" si="17"/>
        <v>0</v>
      </c>
      <c r="BI33" s="145">
        <f t="shared" si="18"/>
        <v>0</v>
      </c>
      <c r="BJ33" s="105" t="s">
        <v>173</v>
      </c>
      <c r="BK33" s="145">
        <f t="shared" si="19"/>
        <v>6428.16</v>
      </c>
      <c r="BL33" s="105" t="s">
        <v>178</v>
      </c>
      <c r="BM33" s="144" t="s">
        <v>233</v>
      </c>
      <c r="BQ33" s="292"/>
    </row>
    <row r="34" spans="1:69" s="108" customFormat="1" ht="35.25" customHeight="1" hidden="1">
      <c r="A34" s="45"/>
      <c r="B34" s="184"/>
      <c r="C34" s="133" t="s">
        <v>234</v>
      </c>
      <c r="D34" s="133" t="s">
        <v>99</v>
      </c>
      <c r="E34" s="134" t="s">
        <v>235</v>
      </c>
      <c r="F34" s="135" t="s">
        <v>236</v>
      </c>
      <c r="G34" s="136" t="s">
        <v>0</v>
      </c>
      <c r="H34" s="137">
        <v>2.24</v>
      </c>
      <c r="I34" s="138">
        <v>580</v>
      </c>
      <c r="J34" s="185">
        <f t="shared" si="10"/>
        <v>1299.2</v>
      </c>
      <c r="K34" s="161"/>
      <c r="L34" s="106"/>
      <c r="M34" s="139" t="s">
        <v>62</v>
      </c>
      <c r="N34" s="140" t="s">
        <v>71</v>
      </c>
      <c r="O34" s="141"/>
      <c r="P34" s="142">
        <f t="shared" si="11"/>
        <v>0</v>
      </c>
      <c r="Q34" s="142">
        <v>0.00269</v>
      </c>
      <c r="R34" s="142">
        <f t="shared" si="12"/>
        <v>0.006025600000000001</v>
      </c>
      <c r="S34" s="142">
        <v>0</v>
      </c>
      <c r="T34" s="143">
        <f t="shared" si="13"/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R34" s="144" t="s">
        <v>178</v>
      </c>
      <c r="AT34" s="144" t="s">
        <v>99</v>
      </c>
      <c r="AU34" s="144" t="s">
        <v>162</v>
      </c>
      <c r="AY34" s="105" t="s">
        <v>175</v>
      </c>
      <c r="BE34" s="145">
        <f t="shared" si="14"/>
        <v>1299.2</v>
      </c>
      <c r="BF34" s="145">
        <f t="shared" si="15"/>
        <v>0</v>
      </c>
      <c r="BG34" s="145">
        <f t="shared" si="16"/>
        <v>0</v>
      </c>
      <c r="BH34" s="145">
        <f t="shared" si="17"/>
        <v>0</v>
      </c>
      <c r="BI34" s="145">
        <f t="shared" si="18"/>
        <v>0</v>
      </c>
      <c r="BJ34" s="105" t="s">
        <v>173</v>
      </c>
      <c r="BK34" s="145">
        <f t="shared" si="19"/>
        <v>1299.2</v>
      </c>
      <c r="BL34" s="105" t="s">
        <v>178</v>
      </c>
      <c r="BM34" s="144" t="s">
        <v>237</v>
      </c>
      <c r="BQ34" s="292"/>
    </row>
    <row r="35" spans="1:69" s="108" customFormat="1" ht="35.25" customHeight="1" hidden="1">
      <c r="A35" s="45"/>
      <c r="B35" s="184"/>
      <c r="C35" s="133" t="s">
        <v>238</v>
      </c>
      <c r="D35" s="133" t="s">
        <v>99</v>
      </c>
      <c r="E35" s="134" t="s">
        <v>239</v>
      </c>
      <c r="F35" s="135" t="s">
        <v>240</v>
      </c>
      <c r="G35" s="136" t="s">
        <v>0</v>
      </c>
      <c r="H35" s="137">
        <v>2.24</v>
      </c>
      <c r="I35" s="138">
        <v>160</v>
      </c>
      <c r="J35" s="185">
        <f t="shared" si="10"/>
        <v>358.4</v>
      </c>
      <c r="K35" s="161"/>
      <c r="L35" s="106"/>
      <c r="M35" s="139" t="s">
        <v>62</v>
      </c>
      <c r="N35" s="140" t="s">
        <v>71</v>
      </c>
      <c r="O35" s="141"/>
      <c r="P35" s="142">
        <f t="shared" si="11"/>
        <v>0</v>
      </c>
      <c r="Q35" s="142">
        <v>0</v>
      </c>
      <c r="R35" s="142">
        <f t="shared" si="12"/>
        <v>0</v>
      </c>
      <c r="S35" s="142">
        <v>0</v>
      </c>
      <c r="T35" s="143">
        <f t="shared" si="13"/>
        <v>0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R35" s="144" t="s">
        <v>178</v>
      </c>
      <c r="AT35" s="144" t="s">
        <v>99</v>
      </c>
      <c r="AU35" s="144" t="s">
        <v>162</v>
      </c>
      <c r="AY35" s="105" t="s">
        <v>175</v>
      </c>
      <c r="BE35" s="145">
        <f t="shared" si="14"/>
        <v>358.4</v>
      </c>
      <c r="BF35" s="145">
        <f t="shared" si="15"/>
        <v>0</v>
      </c>
      <c r="BG35" s="145">
        <f t="shared" si="16"/>
        <v>0</v>
      </c>
      <c r="BH35" s="145">
        <f t="shared" si="17"/>
        <v>0</v>
      </c>
      <c r="BI35" s="145">
        <f t="shared" si="18"/>
        <v>0</v>
      </c>
      <c r="BJ35" s="105" t="s">
        <v>173</v>
      </c>
      <c r="BK35" s="145">
        <f t="shared" si="19"/>
        <v>358.4</v>
      </c>
      <c r="BL35" s="105" t="s">
        <v>178</v>
      </c>
      <c r="BM35" s="144" t="s">
        <v>241</v>
      </c>
      <c r="BQ35" s="292"/>
    </row>
    <row r="36" spans="1:69" s="108" customFormat="1" ht="35.25" customHeight="1" hidden="1">
      <c r="A36" s="45"/>
      <c r="B36" s="184"/>
      <c r="C36" s="133" t="s">
        <v>242</v>
      </c>
      <c r="D36" s="133" t="s">
        <v>99</v>
      </c>
      <c r="E36" s="134" t="s">
        <v>243</v>
      </c>
      <c r="F36" s="135" t="s">
        <v>244</v>
      </c>
      <c r="G36" s="136" t="s">
        <v>0</v>
      </c>
      <c r="H36" s="137">
        <v>7.68</v>
      </c>
      <c r="I36" s="138">
        <v>470</v>
      </c>
      <c r="J36" s="185">
        <f t="shared" si="10"/>
        <v>3609.6</v>
      </c>
      <c r="K36" s="161"/>
      <c r="L36" s="106"/>
      <c r="M36" s="139" t="s">
        <v>62</v>
      </c>
      <c r="N36" s="140" t="s">
        <v>71</v>
      </c>
      <c r="O36" s="141"/>
      <c r="P36" s="142">
        <f t="shared" si="11"/>
        <v>0</v>
      </c>
      <c r="Q36" s="142">
        <v>0.00264</v>
      </c>
      <c r="R36" s="142">
        <f t="shared" si="12"/>
        <v>0.0202752</v>
      </c>
      <c r="S36" s="142">
        <v>0</v>
      </c>
      <c r="T36" s="143">
        <f t="shared" si="13"/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R36" s="144" t="s">
        <v>178</v>
      </c>
      <c r="AT36" s="144" t="s">
        <v>99</v>
      </c>
      <c r="AU36" s="144" t="s">
        <v>162</v>
      </c>
      <c r="AY36" s="105" t="s">
        <v>175</v>
      </c>
      <c r="BE36" s="145">
        <f t="shared" si="14"/>
        <v>3609.6</v>
      </c>
      <c r="BF36" s="145">
        <f t="shared" si="15"/>
        <v>0</v>
      </c>
      <c r="BG36" s="145">
        <f t="shared" si="16"/>
        <v>0</v>
      </c>
      <c r="BH36" s="145">
        <f t="shared" si="17"/>
        <v>0</v>
      </c>
      <c r="BI36" s="145">
        <f t="shared" si="18"/>
        <v>0</v>
      </c>
      <c r="BJ36" s="105" t="s">
        <v>173</v>
      </c>
      <c r="BK36" s="145">
        <f t="shared" si="19"/>
        <v>3609.6</v>
      </c>
      <c r="BL36" s="105" t="s">
        <v>178</v>
      </c>
      <c r="BM36" s="144" t="s">
        <v>245</v>
      </c>
      <c r="BQ36" s="292"/>
    </row>
    <row r="37" spans="1:69" s="108" customFormat="1" ht="35.25" customHeight="1" hidden="1">
      <c r="A37" s="45"/>
      <c r="B37" s="184"/>
      <c r="C37" s="133" t="s">
        <v>246</v>
      </c>
      <c r="D37" s="133" t="s">
        <v>99</v>
      </c>
      <c r="E37" s="134" t="s">
        <v>247</v>
      </c>
      <c r="F37" s="135" t="s">
        <v>248</v>
      </c>
      <c r="G37" s="136" t="s">
        <v>0</v>
      </c>
      <c r="H37" s="137">
        <v>7.68</v>
      </c>
      <c r="I37" s="138">
        <v>150</v>
      </c>
      <c r="J37" s="185">
        <f t="shared" si="10"/>
        <v>1152</v>
      </c>
      <c r="K37" s="161"/>
      <c r="L37" s="106"/>
      <c r="M37" s="139" t="s">
        <v>62</v>
      </c>
      <c r="N37" s="140" t="s">
        <v>71</v>
      </c>
      <c r="O37" s="141"/>
      <c r="P37" s="142">
        <f t="shared" si="11"/>
        <v>0</v>
      </c>
      <c r="Q37" s="142">
        <v>0</v>
      </c>
      <c r="R37" s="142">
        <f t="shared" si="12"/>
        <v>0</v>
      </c>
      <c r="S37" s="142">
        <v>0</v>
      </c>
      <c r="T37" s="143">
        <f t="shared" si="13"/>
        <v>0</v>
      </c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R37" s="144" t="s">
        <v>178</v>
      </c>
      <c r="AT37" s="144" t="s">
        <v>99</v>
      </c>
      <c r="AU37" s="144" t="s">
        <v>162</v>
      </c>
      <c r="AY37" s="105" t="s">
        <v>175</v>
      </c>
      <c r="BE37" s="145">
        <f t="shared" si="14"/>
        <v>1152</v>
      </c>
      <c r="BF37" s="145">
        <f t="shared" si="15"/>
        <v>0</v>
      </c>
      <c r="BG37" s="145">
        <f t="shared" si="16"/>
        <v>0</v>
      </c>
      <c r="BH37" s="145">
        <f t="shared" si="17"/>
        <v>0</v>
      </c>
      <c r="BI37" s="145">
        <f t="shared" si="18"/>
        <v>0</v>
      </c>
      <c r="BJ37" s="105" t="s">
        <v>173</v>
      </c>
      <c r="BK37" s="145">
        <f t="shared" si="19"/>
        <v>1152</v>
      </c>
      <c r="BL37" s="105" t="s">
        <v>178</v>
      </c>
      <c r="BM37" s="144" t="s">
        <v>249</v>
      </c>
      <c r="BQ37" s="292"/>
    </row>
    <row r="38" spans="1:69" s="108" customFormat="1" ht="35.25" customHeight="1" hidden="1">
      <c r="A38" s="45"/>
      <c r="B38" s="184"/>
      <c r="C38" s="133" t="s">
        <v>250</v>
      </c>
      <c r="D38" s="133" t="s">
        <v>99</v>
      </c>
      <c r="E38" s="134" t="s">
        <v>251</v>
      </c>
      <c r="F38" s="135" t="s">
        <v>252</v>
      </c>
      <c r="G38" s="136" t="s">
        <v>6</v>
      </c>
      <c r="H38" s="137">
        <v>0.215</v>
      </c>
      <c r="I38" s="138">
        <v>115000</v>
      </c>
      <c r="J38" s="185">
        <f t="shared" si="10"/>
        <v>24725</v>
      </c>
      <c r="K38" s="161"/>
      <c r="L38" s="106"/>
      <c r="M38" s="139" t="s">
        <v>62</v>
      </c>
      <c r="N38" s="140" t="s">
        <v>71</v>
      </c>
      <c r="O38" s="141"/>
      <c r="P38" s="142">
        <f t="shared" si="11"/>
        <v>0</v>
      </c>
      <c r="Q38" s="142">
        <v>1.06062</v>
      </c>
      <c r="R38" s="142">
        <f t="shared" si="12"/>
        <v>0.22803329999999997</v>
      </c>
      <c r="S38" s="142">
        <v>0</v>
      </c>
      <c r="T38" s="143">
        <f t="shared" si="13"/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R38" s="144" t="s">
        <v>178</v>
      </c>
      <c r="AT38" s="144" t="s">
        <v>99</v>
      </c>
      <c r="AU38" s="144" t="s">
        <v>162</v>
      </c>
      <c r="AY38" s="105" t="s">
        <v>175</v>
      </c>
      <c r="BE38" s="145">
        <f t="shared" si="14"/>
        <v>24725</v>
      </c>
      <c r="BF38" s="145">
        <f t="shared" si="15"/>
        <v>0</v>
      </c>
      <c r="BG38" s="145">
        <f t="shared" si="16"/>
        <v>0</v>
      </c>
      <c r="BH38" s="145">
        <f t="shared" si="17"/>
        <v>0</v>
      </c>
      <c r="BI38" s="145">
        <f t="shared" si="18"/>
        <v>0</v>
      </c>
      <c r="BJ38" s="105" t="s">
        <v>173</v>
      </c>
      <c r="BK38" s="145">
        <f t="shared" si="19"/>
        <v>24725</v>
      </c>
      <c r="BL38" s="105" t="s">
        <v>178</v>
      </c>
      <c r="BM38" s="144" t="s">
        <v>253</v>
      </c>
      <c r="BQ38" s="292"/>
    </row>
    <row r="39" spans="2:69" s="124" customFormat="1" ht="35.25" customHeight="1" hidden="1">
      <c r="B39" s="177"/>
      <c r="C39" s="128"/>
      <c r="D39" s="178" t="s">
        <v>170</v>
      </c>
      <c r="E39" s="182" t="s">
        <v>205</v>
      </c>
      <c r="F39" s="182" t="s">
        <v>254</v>
      </c>
      <c r="G39" s="128"/>
      <c r="H39" s="128"/>
      <c r="I39" s="180"/>
      <c r="J39" s="183">
        <f>BK39</f>
        <v>688775</v>
      </c>
      <c r="L39" s="125"/>
      <c r="M39" s="127"/>
      <c r="N39" s="128"/>
      <c r="O39" s="128"/>
      <c r="P39" s="129">
        <f>SUM(P40:P50)</f>
        <v>0</v>
      </c>
      <c r="Q39" s="128"/>
      <c r="R39" s="129">
        <f>SUM(R40:R50)</f>
        <v>85.6859</v>
      </c>
      <c r="S39" s="128"/>
      <c r="T39" s="130">
        <f>SUM(T40:T50)</f>
        <v>0</v>
      </c>
      <c r="AR39" s="126" t="s">
        <v>173</v>
      </c>
      <c r="AT39" s="131" t="s">
        <v>170</v>
      </c>
      <c r="AU39" s="131" t="s">
        <v>173</v>
      </c>
      <c r="AY39" s="126" t="s">
        <v>175</v>
      </c>
      <c r="BK39" s="132">
        <f>SUM(BK40:BK50)</f>
        <v>688775</v>
      </c>
      <c r="BQ39" s="296"/>
    </row>
    <row r="40" spans="1:69" s="108" customFormat="1" ht="35.25" customHeight="1" hidden="1">
      <c r="A40" s="45"/>
      <c r="B40" s="184"/>
      <c r="C40" s="133">
        <v>21</v>
      </c>
      <c r="D40" s="133" t="s">
        <v>99</v>
      </c>
      <c r="E40" s="134" t="s">
        <v>255</v>
      </c>
      <c r="F40" s="135" t="s">
        <v>256</v>
      </c>
      <c r="G40" s="136" t="s">
        <v>0</v>
      </c>
      <c r="H40" s="137">
        <v>49</v>
      </c>
      <c r="I40" s="138">
        <v>3940</v>
      </c>
      <c r="J40" s="185">
        <f aca="true" t="shared" si="20" ref="J40:J50">ROUND(I40*H40,2)</f>
        <v>193060</v>
      </c>
      <c r="K40" s="161"/>
      <c r="L40" s="106"/>
      <c r="M40" s="139" t="s">
        <v>62</v>
      </c>
      <c r="N40" s="140" t="s">
        <v>71</v>
      </c>
      <c r="O40" s="141"/>
      <c r="P40" s="142">
        <f aca="true" t="shared" si="21" ref="P40:P50">O40*H40</f>
        <v>0</v>
      </c>
      <c r="Q40" s="142">
        <v>0.782</v>
      </c>
      <c r="R40" s="142">
        <f aca="true" t="shared" si="22" ref="R40:R50">Q40*H40</f>
        <v>38.318</v>
      </c>
      <c r="S40" s="142">
        <v>0</v>
      </c>
      <c r="T40" s="143">
        <f aca="true" t="shared" si="23" ref="T40:T50">S40*H40</f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R40" s="144" t="s">
        <v>178</v>
      </c>
      <c r="AT40" s="144" t="s">
        <v>99</v>
      </c>
      <c r="AU40" s="144" t="s">
        <v>162</v>
      </c>
      <c r="AY40" s="105" t="s">
        <v>175</v>
      </c>
      <c r="BE40" s="145">
        <f aca="true" t="shared" si="24" ref="BE40:BE50">IF(N40="základní",J40,0)</f>
        <v>193060</v>
      </c>
      <c r="BF40" s="145">
        <f aca="true" t="shared" si="25" ref="BF40:BF50">IF(N40="snížená",J40,0)</f>
        <v>0</v>
      </c>
      <c r="BG40" s="145">
        <f aca="true" t="shared" si="26" ref="BG40:BG50">IF(N40="zákl. přenesená",J40,0)</f>
        <v>0</v>
      </c>
      <c r="BH40" s="145">
        <f aca="true" t="shared" si="27" ref="BH40:BH50">IF(N40="sníž. přenesená",J40,0)</f>
        <v>0</v>
      </c>
      <c r="BI40" s="145">
        <f aca="true" t="shared" si="28" ref="BI40:BI50">IF(N40="nulová",J40,0)</f>
        <v>0</v>
      </c>
      <c r="BJ40" s="105" t="s">
        <v>173</v>
      </c>
      <c r="BK40" s="145">
        <f aca="true" t="shared" si="29" ref="BK40:BK50">ROUND(I40*H40,2)</f>
        <v>193060</v>
      </c>
      <c r="BL40" s="105" t="s">
        <v>178</v>
      </c>
      <c r="BM40" s="144" t="s">
        <v>257</v>
      </c>
      <c r="BQ40" s="292"/>
    </row>
    <row r="41" spans="1:69" s="108" customFormat="1" ht="35.25" customHeight="1" hidden="1">
      <c r="A41" s="45"/>
      <c r="B41" s="184"/>
      <c r="C41" s="133">
        <v>22</v>
      </c>
      <c r="D41" s="133" t="s">
        <v>99</v>
      </c>
      <c r="E41" s="134" t="s">
        <v>258</v>
      </c>
      <c r="F41" s="135" t="s">
        <v>259</v>
      </c>
      <c r="G41" s="136" t="s">
        <v>0</v>
      </c>
      <c r="H41" s="137">
        <v>27</v>
      </c>
      <c r="I41" s="138">
        <v>6720</v>
      </c>
      <c r="J41" s="185">
        <f t="shared" si="20"/>
        <v>181440</v>
      </c>
      <c r="K41" s="161"/>
      <c r="L41" s="106"/>
      <c r="M41" s="139" t="s">
        <v>62</v>
      </c>
      <c r="N41" s="140" t="s">
        <v>71</v>
      </c>
      <c r="O41" s="141"/>
      <c r="P41" s="142">
        <f t="shared" si="21"/>
        <v>0</v>
      </c>
      <c r="Q41" s="142">
        <v>1.209</v>
      </c>
      <c r="R41" s="142">
        <f t="shared" si="22"/>
        <v>32.643</v>
      </c>
      <c r="S41" s="142">
        <v>0</v>
      </c>
      <c r="T41" s="143">
        <f t="shared" si="23"/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R41" s="144" t="s">
        <v>178</v>
      </c>
      <c r="AT41" s="144" t="s">
        <v>99</v>
      </c>
      <c r="AU41" s="144" t="s">
        <v>162</v>
      </c>
      <c r="AY41" s="105" t="s">
        <v>175</v>
      </c>
      <c r="BE41" s="145">
        <f t="shared" si="24"/>
        <v>181440</v>
      </c>
      <c r="BF41" s="145">
        <f t="shared" si="25"/>
        <v>0</v>
      </c>
      <c r="BG41" s="145">
        <f t="shared" si="26"/>
        <v>0</v>
      </c>
      <c r="BH41" s="145">
        <f t="shared" si="27"/>
        <v>0</v>
      </c>
      <c r="BI41" s="145">
        <f t="shared" si="28"/>
        <v>0</v>
      </c>
      <c r="BJ41" s="105" t="s">
        <v>173</v>
      </c>
      <c r="BK41" s="145">
        <f t="shared" si="29"/>
        <v>181440</v>
      </c>
      <c r="BL41" s="105" t="s">
        <v>178</v>
      </c>
      <c r="BM41" s="144" t="s">
        <v>260</v>
      </c>
      <c r="BQ41" s="292"/>
    </row>
    <row r="42" spans="1:69" s="108" customFormat="1" ht="35.25" customHeight="1" hidden="1">
      <c r="A42" s="45"/>
      <c r="B42" s="184"/>
      <c r="C42" s="133">
        <v>23</v>
      </c>
      <c r="D42" s="133" t="s">
        <v>99</v>
      </c>
      <c r="E42" s="134" t="s">
        <v>261</v>
      </c>
      <c r="F42" s="135" t="s">
        <v>262</v>
      </c>
      <c r="G42" s="136" t="s">
        <v>0</v>
      </c>
      <c r="H42" s="137">
        <v>14</v>
      </c>
      <c r="I42" s="138">
        <v>1860</v>
      </c>
      <c r="J42" s="185">
        <f t="shared" si="20"/>
        <v>26040</v>
      </c>
      <c r="K42" s="161"/>
      <c r="L42" s="106"/>
      <c r="M42" s="139" t="s">
        <v>62</v>
      </c>
      <c r="N42" s="140" t="s">
        <v>71</v>
      </c>
      <c r="O42" s="141"/>
      <c r="P42" s="142">
        <f t="shared" si="21"/>
        <v>0</v>
      </c>
      <c r="Q42" s="142">
        <v>0.954</v>
      </c>
      <c r="R42" s="142">
        <f t="shared" si="22"/>
        <v>13.356</v>
      </c>
      <c r="S42" s="142">
        <v>0</v>
      </c>
      <c r="T42" s="143">
        <f t="shared" si="23"/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R42" s="144" t="s">
        <v>178</v>
      </c>
      <c r="AT42" s="144" t="s">
        <v>99</v>
      </c>
      <c r="AU42" s="144" t="s">
        <v>162</v>
      </c>
      <c r="AY42" s="105" t="s">
        <v>175</v>
      </c>
      <c r="BE42" s="145">
        <f t="shared" si="24"/>
        <v>26040</v>
      </c>
      <c r="BF42" s="145">
        <f t="shared" si="25"/>
        <v>0</v>
      </c>
      <c r="BG42" s="145">
        <f t="shared" si="26"/>
        <v>0</v>
      </c>
      <c r="BH42" s="145">
        <f t="shared" si="27"/>
        <v>0</v>
      </c>
      <c r="BI42" s="145">
        <f t="shared" si="28"/>
        <v>0</v>
      </c>
      <c r="BJ42" s="105" t="s">
        <v>173</v>
      </c>
      <c r="BK42" s="145">
        <f t="shared" si="29"/>
        <v>26040</v>
      </c>
      <c r="BL42" s="105" t="s">
        <v>178</v>
      </c>
      <c r="BM42" s="144" t="s">
        <v>263</v>
      </c>
      <c r="BQ42" s="292"/>
    </row>
    <row r="43" spans="1:69" s="108" customFormat="1" ht="35.25" customHeight="1" hidden="1">
      <c r="A43" s="45"/>
      <c r="B43" s="184"/>
      <c r="C43" s="133">
        <v>24</v>
      </c>
      <c r="D43" s="133" t="s">
        <v>99</v>
      </c>
      <c r="E43" s="134" t="s">
        <v>264</v>
      </c>
      <c r="F43" s="135" t="s">
        <v>265</v>
      </c>
      <c r="G43" s="136" t="s">
        <v>0</v>
      </c>
      <c r="H43" s="137">
        <v>520</v>
      </c>
      <c r="I43" s="138">
        <v>105</v>
      </c>
      <c r="J43" s="185">
        <f t="shared" si="20"/>
        <v>54600</v>
      </c>
      <c r="K43" s="161"/>
      <c r="L43" s="106"/>
      <c r="M43" s="139" t="s">
        <v>62</v>
      </c>
      <c r="N43" s="140" t="s">
        <v>71</v>
      </c>
      <c r="O43" s="141"/>
      <c r="P43" s="142">
        <f t="shared" si="21"/>
        <v>0</v>
      </c>
      <c r="Q43" s="142">
        <v>0</v>
      </c>
      <c r="R43" s="142">
        <f t="shared" si="22"/>
        <v>0</v>
      </c>
      <c r="S43" s="142">
        <v>0</v>
      </c>
      <c r="T43" s="143">
        <f t="shared" si="23"/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R43" s="144" t="s">
        <v>178</v>
      </c>
      <c r="AT43" s="144" t="s">
        <v>99</v>
      </c>
      <c r="AU43" s="144" t="s">
        <v>162</v>
      </c>
      <c r="AY43" s="105" t="s">
        <v>175</v>
      </c>
      <c r="BE43" s="145">
        <f t="shared" si="24"/>
        <v>54600</v>
      </c>
      <c r="BF43" s="145">
        <f t="shared" si="25"/>
        <v>0</v>
      </c>
      <c r="BG43" s="145">
        <f t="shared" si="26"/>
        <v>0</v>
      </c>
      <c r="BH43" s="145">
        <f t="shared" si="27"/>
        <v>0</v>
      </c>
      <c r="BI43" s="145">
        <f t="shared" si="28"/>
        <v>0</v>
      </c>
      <c r="BJ43" s="105" t="s">
        <v>173</v>
      </c>
      <c r="BK43" s="145">
        <f t="shared" si="29"/>
        <v>54600</v>
      </c>
      <c r="BL43" s="105" t="s">
        <v>178</v>
      </c>
      <c r="BM43" s="144" t="s">
        <v>266</v>
      </c>
      <c r="BQ43" s="292"/>
    </row>
    <row r="44" spans="1:69" s="108" customFormat="1" ht="35.25" customHeight="1" hidden="1">
      <c r="A44" s="45"/>
      <c r="B44" s="184"/>
      <c r="C44" s="133">
        <v>25</v>
      </c>
      <c r="D44" s="133" t="s">
        <v>99</v>
      </c>
      <c r="E44" s="134" t="s">
        <v>267</v>
      </c>
      <c r="F44" s="135" t="s">
        <v>268</v>
      </c>
      <c r="G44" s="136" t="s">
        <v>0</v>
      </c>
      <c r="H44" s="137">
        <v>31720</v>
      </c>
      <c r="I44" s="138">
        <v>1.5</v>
      </c>
      <c r="J44" s="185">
        <f t="shared" si="20"/>
        <v>47580</v>
      </c>
      <c r="K44" s="161"/>
      <c r="L44" s="106"/>
      <c r="M44" s="139" t="s">
        <v>62</v>
      </c>
      <c r="N44" s="140" t="s">
        <v>71</v>
      </c>
      <c r="O44" s="141"/>
      <c r="P44" s="142">
        <f t="shared" si="21"/>
        <v>0</v>
      </c>
      <c r="Q44" s="142">
        <v>0</v>
      </c>
      <c r="R44" s="142">
        <f t="shared" si="22"/>
        <v>0</v>
      </c>
      <c r="S44" s="142">
        <v>0</v>
      </c>
      <c r="T44" s="143">
        <f t="shared" si="23"/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R44" s="144" t="s">
        <v>178</v>
      </c>
      <c r="AT44" s="144" t="s">
        <v>99</v>
      </c>
      <c r="AU44" s="144" t="s">
        <v>162</v>
      </c>
      <c r="AY44" s="105" t="s">
        <v>175</v>
      </c>
      <c r="BE44" s="145">
        <f t="shared" si="24"/>
        <v>47580</v>
      </c>
      <c r="BF44" s="145">
        <f t="shared" si="25"/>
        <v>0</v>
      </c>
      <c r="BG44" s="145">
        <f t="shared" si="26"/>
        <v>0</v>
      </c>
      <c r="BH44" s="145">
        <f t="shared" si="27"/>
        <v>0</v>
      </c>
      <c r="BI44" s="145">
        <f t="shared" si="28"/>
        <v>0</v>
      </c>
      <c r="BJ44" s="105" t="s">
        <v>173</v>
      </c>
      <c r="BK44" s="145">
        <f t="shared" si="29"/>
        <v>47580</v>
      </c>
      <c r="BL44" s="105" t="s">
        <v>178</v>
      </c>
      <c r="BM44" s="144" t="s">
        <v>269</v>
      </c>
      <c r="BQ44" s="292"/>
    </row>
    <row r="45" spans="1:69" s="108" customFormat="1" ht="35.25" customHeight="1" hidden="1">
      <c r="A45" s="45"/>
      <c r="B45" s="184"/>
      <c r="C45" s="133">
        <v>26</v>
      </c>
      <c r="D45" s="133" t="s">
        <v>99</v>
      </c>
      <c r="E45" s="134" t="s">
        <v>270</v>
      </c>
      <c r="F45" s="135" t="s">
        <v>271</v>
      </c>
      <c r="G45" s="136" t="s">
        <v>0</v>
      </c>
      <c r="H45" s="137">
        <v>520</v>
      </c>
      <c r="I45" s="138">
        <v>40</v>
      </c>
      <c r="J45" s="185">
        <f t="shared" si="20"/>
        <v>20800</v>
      </c>
      <c r="K45" s="161"/>
      <c r="L45" s="106"/>
      <c r="M45" s="139" t="s">
        <v>62</v>
      </c>
      <c r="N45" s="140" t="s">
        <v>71</v>
      </c>
      <c r="O45" s="141"/>
      <c r="P45" s="142">
        <f t="shared" si="21"/>
        <v>0</v>
      </c>
      <c r="Q45" s="142">
        <v>0</v>
      </c>
      <c r="R45" s="142">
        <f t="shared" si="22"/>
        <v>0</v>
      </c>
      <c r="S45" s="142">
        <v>0</v>
      </c>
      <c r="T45" s="143">
        <f t="shared" si="23"/>
        <v>0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R45" s="144" t="s">
        <v>178</v>
      </c>
      <c r="AT45" s="144" t="s">
        <v>99</v>
      </c>
      <c r="AU45" s="144" t="s">
        <v>162</v>
      </c>
      <c r="AY45" s="105" t="s">
        <v>175</v>
      </c>
      <c r="BE45" s="145">
        <f t="shared" si="24"/>
        <v>20800</v>
      </c>
      <c r="BF45" s="145">
        <f t="shared" si="25"/>
        <v>0</v>
      </c>
      <c r="BG45" s="145">
        <f t="shared" si="26"/>
        <v>0</v>
      </c>
      <c r="BH45" s="145">
        <f t="shared" si="27"/>
        <v>0</v>
      </c>
      <c r="BI45" s="145">
        <f t="shared" si="28"/>
        <v>0</v>
      </c>
      <c r="BJ45" s="105" t="s">
        <v>173</v>
      </c>
      <c r="BK45" s="145">
        <f t="shared" si="29"/>
        <v>20800</v>
      </c>
      <c r="BL45" s="105" t="s">
        <v>178</v>
      </c>
      <c r="BM45" s="144" t="s">
        <v>272</v>
      </c>
      <c r="BQ45" s="292"/>
    </row>
    <row r="46" spans="1:69" s="108" customFormat="1" ht="35.25" customHeight="1" hidden="1">
      <c r="A46" s="45"/>
      <c r="B46" s="184"/>
      <c r="C46" s="133">
        <v>27</v>
      </c>
      <c r="D46" s="133" t="s">
        <v>99</v>
      </c>
      <c r="E46" s="134" t="s">
        <v>273</v>
      </c>
      <c r="F46" s="135" t="s">
        <v>274</v>
      </c>
      <c r="G46" s="136" t="s">
        <v>7</v>
      </c>
      <c r="H46" s="137">
        <v>69</v>
      </c>
      <c r="I46" s="138">
        <v>1210</v>
      </c>
      <c r="J46" s="185">
        <f t="shared" si="20"/>
        <v>83490</v>
      </c>
      <c r="K46" s="161"/>
      <c r="L46" s="106"/>
      <c r="M46" s="139" t="s">
        <v>62</v>
      </c>
      <c r="N46" s="140" t="s">
        <v>71</v>
      </c>
      <c r="O46" s="141"/>
      <c r="P46" s="142">
        <f t="shared" si="21"/>
        <v>0</v>
      </c>
      <c r="Q46" s="142">
        <v>0</v>
      </c>
      <c r="R46" s="142">
        <f t="shared" si="22"/>
        <v>0</v>
      </c>
      <c r="S46" s="142">
        <v>0</v>
      </c>
      <c r="T46" s="143">
        <f t="shared" si="23"/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R46" s="144" t="s">
        <v>178</v>
      </c>
      <c r="AT46" s="144" t="s">
        <v>99</v>
      </c>
      <c r="AU46" s="144" t="s">
        <v>162</v>
      </c>
      <c r="AY46" s="105" t="s">
        <v>175</v>
      </c>
      <c r="BE46" s="145">
        <f t="shared" si="24"/>
        <v>83490</v>
      </c>
      <c r="BF46" s="145">
        <f t="shared" si="25"/>
        <v>0</v>
      </c>
      <c r="BG46" s="145">
        <f t="shared" si="26"/>
        <v>0</v>
      </c>
      <c r="BH46" s="145">
        <f t="shared" si="27"/>
        <v>0</v>
      </c>
      <c r="BI46" s="145">
        <f t="shared" si="28"/>
        <v>0</v>
      </c>
      <c r="BJ46" s="105" t="s">
        <v>173</v>
      </c>
      <c r="BK46" s="145">
        <f t="shared" si="29"/>
        <v>83490</v>
      </c>
      <c r="BL46" s="105" t="s">
        <v>178</v>
      </c>
      <c r="BM46" s="144" t="s">
        <v>275</v>
      </c>
      <c r="BQ46" s="292"/>
    </row>
    <row r="47" spans="1:69" s="108" customFormat="1" ht="35.25" customHeight="1" hidden="1">
      <c r="A47" s="45"/>
      <c r="B47" s="184"/>
      <c r="C47" s="133">
        <v>28</v>
      </c>
      <c r="D47" s="133" t="s">
        <v>99</v>
      </c>
      <c r="E47" s="134" t="s">
        <v>276</v>
      </c>
      <c r="F47" s="135" t="s">
        <v>277</v>
      </c>
      <c r="G47" s="136" t="s">
        <v>22</v>
      </c>
      <c r="H47" s="137">
        <v>6</v>
      </c>
      <c r="I47" s="138">
        <v>7800</v>
      </c>
      <c r="J47" s="185">
        <f t="shared" si="20"/>
        <v>46800</v>
      </c>
      <c r="K47" s="161"/>
      <c r="L47" s="106"/>
      <c r="M47" s="139" t="s">
        <v>62</v>
      </c>
      <c r="N47" s="140" t="s">
        <v>71</v>
      </c>
      <c r="O47" s="141"/>
      <c r="P47" s="142">
        <f t="shared" si="21"/>
        <v>0</v>
      </c>
      <c r="Q47" s="142">
        <v>0.145</v>
      </c>
      <c r="R47" s="142">
        <f t="shared" si="22"/>
        <v>0.8699999999999999</v>
      </c>
      <c r="S47" s="142">
        <v>0</v>
      </c>
      <c r="T47" s="143">
        <f t="shared" si="23"/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R47" s="144" t="s">
        <v>178</v>
      </c>
      <c r="AT47" s="144" t="s">
        <v>99</v>
      </c>
      <c r="AU47" s="144" t="s">
        <v>162</v>
      </c>
      <c r="AY47" s="105" t="s">
        <v>175</v>
      </c>
      <c r="BE47" s="145">
        <f t="shared" si="24"/>
        <v>46800</v>
      </c>
      <c r="BF47" s="145">
        <f t="shared" si="25"/>
        <v>0</v>
      </c>
      <c r="BG47" s="145">
        <f t="shared" si="26"/>
        <v>0</v>
      </c>
      <c r="BH47" s="145">
        <f t="shared" si="27"/>
        <v>0</v>
      </c>
      <c r="BI47" s="145">
        <f t="shared" si="28"/>
        <v>0</v>
      </c>
      <c r="BJ47" s="105" t="s">
        <v>173</v>
      </c>
      <c r="BK47" s="145">
        <f t="shared" si="29"/>
        <v>46800</v>
      </c>
      <c r="BL47" s="105" t="s">
        <v>178</v>
      </c>
      <c r="BM47" s="144" t="s">
        <v>278</v>
      </c>
      <c r="BQ47" s="292"/>
    </row>
    <row r="48" spans="1:69" s="108" customFormat="1" ht="35.25" customHeight="1" hidden="1">
      <c r="A48" s="45"/>
      <c r="B48" s="184"/>
      <c r="C48" s="133">
        <v>29</v>
      </c>
      <c r="D48" s="133" t="s">
        <v>99</v>
      </c>
      <c r="E48" s="134" t="s">
        <v>279</v>
      </c>
      <c r="F48" s="135" t="s">
        <v>280</v>
      </c>
      <c r="G48" s="136" t="s">
        <v>22</v>
      </c>
      <c r="H48" s="137">
        <v>2</v>
      </c>
      <c r="I48" s="138">
        <v>10435</v>
      </c>
      <c r="J48" s="185">
        <f t="shared" si="20"/>
        <v>20870</v>
      </c>
      <c r="K48" s="161"/>
      <c r="L48" s="106"/>
      <c r="M48" s="139" t="s">
        <v>62</v>
      </c>
      <c r="N48" s="140" t="s">
        <v>71</v>
      </c>
      <c r="O48" s="141"/>
      <c r="P48" s="142">
        <f t="shared" si="21"/>
        <v>0</v>
      </c>
      <c r="Q48" s="142">
        <v>0.161</v>
      </c>
      <c r="R48" s="142">
        <f t="shared" si="22"/>
        <v>0.322</v>
      </c>
      <c r="S48" s="142">
        <v>0</v>
      </c>
      <c r="T48" s="143">
        <f t="shared" si="23"/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R48" s="144" t="s">
        <v>178</v>
      </c>
      <c r="AT48" s="144" t="s">
        <v>99</v>
      </c>
      <c r="AU48" s="144" t="s">
        <v>162</v>
      </c>
      <c r="AY48" s="105" t="s">
        <v>175</v>
      </c>
      <c r="BE48" s="145">
        <f t="shared" si="24"/>
        <v>20870</v>
      </c>
      <c r="BF48" s="145">
        <f t="shared" si="25"/>
        <v>0</v>
      </c>
      <c r="BG48" s="145">
        <f t="shared" si="26"/>
        <v>0</v>
      </c>
      <c r="BH48" s="145">
        <f t="shared" si="27"/>
        <v>0</v>
      </c>
      <c r="BI48" s="145">
        <f t="shared" si="28"/>
        <v>0</v>
      </c>
      <c r="BJ48" s="105" t="s">
        <v>173</v>
      </c>
      <c r="BK48" s="145">
        <f t="shared" si="29"/>
        <v>20870</v>
      </c>
      <c r="BL48" s="105" t="s">
        <v>178</v>
      </c>
      <c r="BM48" s="144" t="s">
        <v>281</v>
      </c>
      <c r="BQ48" s="292"/>
    </row>
    <row r="49" spans="1:69" s="108" customFormat="1" ht="35.25" customHeight="1" hidden="1">
      <c r="A49" s="45"/>
      <c r="B49" s="184"/>
      <c r="C49" s="133">
        <v>30</v>
      </c>
      <c r="D49" s="133" t="s">
        <v>99</v>
      </c>
      <c r="E49" s="134" t="s">
        <v>282</v>
      </c>
      <c r="F49" s="135" t="s">
        <v>283</v>
      </c>
      <c r="G49" s="136" t="s">
        <v>22</v>
      </c>
      <c r="H49" s="137">
        <v>2</v>
      </c>
      <c r="I49" s="138">
        <v>4960</v>
      </c>
      <c r="J49" s="185">
        <f t="shared" si="20"/>
        <v>9920</v>
      </c>
      <c r="K49" s="161"/>
      <c r="L49" s="106"/>
      <c r="M49" s="139" t="s">
        <v>62</v>
      </c>
      <c r="N49" s="140" t="s">
        <v>71</v>
      </c>
      <c r="O49" s="141"/>
      <c r="P49" s="142">
        <f t="shared" si="21"/>
        <v>0</v>
      </c>
      <c r="Q49" s="142">
        <v>0.0822</v>
      </c>
      <c r="R49" s="142">
        <f t="shared" si="22"/>
        <v>0.1644</v>
      </c>
      <c r="S49" s="142">
        <v>0</v>
      </c>
      <c r="T49" s="143">
        <f t="shared" si="23"/>
        <v>0</v>
      </c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R49" s="144" t="s">
        <v>178</v>
      </c>
      <c r="AT49" s="144" t="s">
        <v>99</v>
      </c>
      <c r="AU49" s="144" t="s">
        <v>162</v>
      </c>
      <c r="AY49" s="105" t="s">
        <v>175</v>
      </c>
      <c r="BE49" s="145">
        <f t="shared" si="24"/>
        <v>9920</v>
      </c>
      <c r="BF49" s="145">
        <f t="shared" si="25"/>
        <v>0</v>
      </c>
      <c r="BG49" s="145">
        <f t="shared" si="26"/>
        <v>0</v>
      </c>
      <c r="BH49" s="145">
        <f t="shared" si="27"/>
        <v>0</v>
      </c>
      <c r="BI49" s="145">
        <f t="shared" si="28"/>
        <v>0</v>
      </c>
      <c r="BJ49" s="105" t="s">
        <v>173</v>
      </c>
      <c r="BK49" s="145">
        <f t="shared" si="29"/>
        <v>9920</v>
      </c>
      <c r="BL49" s="105" t="s">
        <v>178</v>
      </c>
      <c r="BM49" s="144" t="s">
        <v>284</v>
      </c>
      <c r="BQ49" s="292"/>
    </row>
    <row r="50" spans="1:69" s="108" customFormat="1" ht="35.25" customHeight="1" hidden="1">
      <c r="A50" s="45"/>
      <c r="B50" s="184"/>
      <c r="C50" s="133">
        <v>31</v>
      </c>
      <c r="D50" s="133" t="s">
        <v>99</v>
      </c>
      <c r="E50" s="134" t="s">
        <v>286</v>
      </c>
      <c r="F50" s="135" t="s">
        <v>287</v>
      </c>
      <c r="G50" s="136" t="s">
        <v>22</v>
      </c>
      <c r="H50" s="137">
        <v>1</v>
      </c>
      <c r="I50" s="138">
        <v>4175</v>
      </c>
      <c r="J50" s="185">
        <f t="shared" si="20"/>
        <v>4175</v>
      </c>
      <c r="K50" s="161"/>
      <c r="L50" s="106"/>
      <c r="M50" s="139" t="s">
        <v>62</v>
      </c>
      <c r="N50" s="140" t="s">
        <v>71</v>
      </c>
      <c r="O50" s="141"/>
      <c r="P50" s="142">
        <f t="shared" si="21"/>
        <v>0</v>
      </c>
      <c r="Q50" s="142">
        <v>0.0125</v>
      </c>
      <c r="R50" s="142">
        <f t="shared" si="22"/>
        <v>0.0125</v>
      </c>
      <c r="S50" s="142">
        <v>0</v>
      </c>
      <c r="T50" s="143">
        <f t="shared" si="23"/>
        <v>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R50" s="144" t="s">
        <v>178</v>
      </c>
      <c r="AT50" s="144" t="s">
        <v>99</v>
      </c>
      <c r="AU50" s="144" t="s">
        <v>162</v>
      </c>
      <c r="AY50" s="105" t="s">
        <v>175</v>
      </c>
      <c r="BE50" s="145">
        <f t="shared" si="24"/>
        <v>4175</v>
      </c>
      <c r="BF50" s="145">
        <f t="shared" si="25"/>
        <v>0</v>
      </c>
      <c r="BG50" s="145">
        <f t="shared" si="26"/>
        <v>0</v>
      </c>
      <c r="BH50" s="145">
        <f t="shared" si="27"/>
        <v>0</v>
      </c>
      <c r="BI50" s="145">
        <f t="shared" si="28"/>
        <v>0</v>
      </c>
      <c r="BJ50" s="105" t="s">
        <v>173</v>
      </c>
      <c r="BK50" s="145">
        <f t="shared" si="29"/>
        <v>4175</v>
      </c>
      <c r="BL50" s="105" t="s">
        <v>178</v>
      </c>
      <c r="BM50" s="144" t="s">
        <v>288</v>
      </c>
      <c r="BQ50" s="292"/>
    </row>
    <row r="51" spans="2:69" s="124" customFormat="1" ht="35.25" customHeight="1" hidden="1">
      <c r="B51" s="177"/>
      <c r="C51" s="128"/>
      <c r="D51" s="178" t="s">
        <v>170</v>
      </c>
      <c r="E51" s="182" t="s">
        <v>289</v>
      </c>
      <c r="F51" s="182" t="s">
        <v>290</v>
      </c>
      <c r="G51" s="128"/>
      <c r="H51" s="128"/>
      <c r="I51" s="180"/>
      <c r="J51" s="183">
        <f>BK51</f>
        <v>29769.92</v>
      </c>
      <c r="L51" s="125"/>
      <c r="M51" s="127"/>
      <c r="N51" s="128"/>
      <c r="O51" s="128"/>
      <c r="P51" s="129">
        <f>P52</f>
        <v>0</v>
      </c>
      <c r="Q51" s="128"/>
      <c r="R51" s="129">
        <f>R52</f>
        <v>0</v>
      </c>
      <c r="S51" s="128"/>
      <c r="T51" s="130">
        <f>T52</f>
        <v>0</v>
      </c>
      <c r="AR51" s="126" t="s">
        <v>173</v>
      </c>
      <c r="AT51" s="131" t="s">
        <v>170</v>
      </c>
      <c r="AU51" s="131" t="s">
        <v>173</v>
      </c>
      <c r="AY51" s="126" t="s">
        <v>175</v>
      </c>
      <c r="BK51" s="132">
        <f>BK52</f>
        <v>29769.92</v>
      </c>
      <c r="BQ51" s="296"/>
    </row>
    <row r="52" spans="1:69" s="108" customFormat="1" ht="35.25" customHeight="1" hidden="1">
      <c r="A52" s="45"/>
      <c r="B52" s="184"/>
      <c r="C52" s="133">
        <v>32</v>
      </c>
      <c r="D52" s="133" t="s">
        <v>99</v>
      </c>
      <c r="E52" s="134" t="s">
        <v>291</v>
      </c>
      <c r="F52" s="135" t="s">
        <v>292</v>
      </c>
      <c r="G52" s="136" t="s">
        <v>6</v>
      </c>
      <c r="H52" s="137">
        <v>120.526</v>
      </c>
      <c r="I52" s="138">
        <v>247</v>
      </c>
      <c r="J52" s="185">
        <f>ROUND(I52*H52,2)</f>
        <v>29769.92</v>
      </c>
      <c r="K52" s="161"/>
      <c r="L52" s="106"/>
      <c r="M52" s="139" t="s">
        <v>62</v>
      </c>
      <c r="N52" s="140" t="s">
        <v>71</v>
      </c>
      <c r="O52" s="141"/>
      <c r="P52" s="142">
        <f>O52*H52</f>
        <v>0</v>
      </c>
      <c r="Q52" s="142">
        <v>0</v>
      </c>
      <c r="R52" s="142">
        <f>Q52*H52</f>
        <v>0</v>
      </c>
      <c r="S52" s="142">
        <v>0</v>
      </c>
      <c r="T52" s="143">
        <f>S52*H52</f>
        <v>0</v>
      </c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R52" s="144" t="s">
        <v>178</v>
      </c>
      <c r="AT52" s="144" t="s">
        <v>99</v>
      </c>
      <c r="AU52" s="144" t="s">
        <v>162</v>
      </c>
      <c r="AY52" s="105" t="s">
        <v>175</v>
      </c>
      <c r="BE52" s="145">
        <f>IF(N52="základní",J52,0)</f>
        <v>29769.92</v>
      </c>
      <c r="BF52" s="145">
        <f>IF(N52="snížená",J52,0)</f>
        <v>0</v>
      </c>
      <c r="BG52" s="145">
        <f>IF(N52="zákl. přenesená",J52,0)</f>
        <v>0</v>
      </c>
      <c r="BH52" s="145">
        <f>IF(N52="sníž. přenesená",J52,0)</f>
        <v>0</v>
      </c>
      <c r="BI52" s="145">
        <f>IF(N52="nulová",J52,0)</f>
        <v>0</v>
      </c>
      <c r="BJ52" s="105" t="s">
        <v>173</v>
      </c>
      <c r="BK52" s="145">
        <f>ROUND(I52*H52,2)</f>
        <v>29769.92</v>
      </c>
      <c r="BL52" s="105" t="s">
        <v>178</v>
      </c>
      <c r="BM52" s="144" t="s">
        <v>293</v>
      </c>
      <c r="BQ52" s="292"/>
    </row>
    <row r="53" spans="2:69" s="124" customFormat="1" ht="35.25" customHeight="1" hidden="1">
      <c r="B53" s="177"/>
      <c r="C53" s="128"/>
      <c r="D53" s="178" t="s">
        <v>170</v>
      </c>
      <c r="E53" s="179" t="s">
        <v>294</v>
      </c>
      <c r="F53" s="179" t="s">
        <v>295</v>
      </c>
      <c r="G53" s="128"/>
      <c r="H53" s="128"/>
      <c r="I53" s="180"/>
      <c r="J53" s="181">
        <f>BK53</f>
        <v>5192706.5</v>
      </c>
      <c r="L53" s="125"/>
      <c r="M53" s="127"/>
      <c r="N53" s="128"/>
      <c r="O53" s="128"/>
      <c r="P53" s="129">
        <f>P54+P58+P69</f>
        <v>0</v>
      </c>
      <c r="Q53" s="128"/>
      <c r="R53" s="129">
        <f>R54+R58+R69</f>
        <v>8295.474</v>
      </c>
      <c r="S53" s="128"/>
      <c r="T53" s="130">
        <f>T54+T58+T69</f>
        <v>0</v>
      </c>
      <c r="AR53" s="126" t="s">
        <v>162</v>
      </c>
      <c r="AT53" s="131" t="s">
        <v>170</v>
      </c>
      <c r="AU53" s="131" t="s">
        <v>174</v>
      </c>
      <c r="AY53" s="126" t="s">
        <v>175</v>
      </c>
      <c r="BK53" s="132">
        <f>BK54+BK58+BK69</f>
        <v>5192706.5</v>
      </c>
      <c r="BQ53" s="296"/>
    </row>
    <row r="54" spans="2:69" s="124" customFormat="1" ht="35.25" customHeight="1" hidden="1">
      <c r="B54" s="177"/>
      <c r="C54" s="128"/>
      <c r="D54" s="178" t="s">
        <v>170</v>
      </c>
      <c r="E54" s="182" t="s">
        <v>296</v>
      </c>
      <c r="F54" s="182" t="s">
        <v>297</v>
      </c>
      <c r="G54" s="128"/>
      <c r="H54" s="128"/>
      <c r="I54" s="180"/>
      <c r="J54" s="183">
        <f>BK54</f>
        <v>110546</v>
      </c>
      <c r="L54" s="125"/>
      <c r="M54" s="127"/>
      <c r="N54" s="128"/>
      <c r="O54" s="128"/>
      <c r="P54" s="129">
        <f>SUM(P55:P57)</f>
        <v>0</v>
      </c>
      <c r="Q54" s="128"/>
      <c r="R54" s="129">
        <f>SUM(R55:R57)</f>
        <v>0</v>
      </c>
      <c r="S54" s="128"/>
      <c r="T54" s="130">
        <f>SUM(T55:T57)</f>
        <v>0</v>
      </c>
      <c r="AR54" s="126" t="s">
        <v>162</v>
      </c>
      <c r="AT54" s="131" t="s">
        <v>170</v>
      </c>
      <c r="AU54" s="131" t="s">
        <v>173</v>
      </c>
      <c r="AY54" s="126" t="s">
        <v>175</v>
      </c>
      <c r="BK54" s="132">
        <f>SUM(BK55:BK57)</f>
        <v>110546</v>
      </c>
      <c r="BQ54" s="296"/>
    </row>
    <row r="55" spans="1:69" s="108" customFormat="1" ht="35.25" customHeight="1" hidden="1">
      <c r="A55" s="45"/>
      <c r="B55" s="184"/>
      <c r="C55" s="133">
        <v>33</v>
      </c>
      <c r="D55" s="133" t="s">
        <v>99</v>
      </c>
      <c r="E55" s="134" t="s">
        <v>298</v>
      </c>
      <c r="F55" s="135" t="s">
        <v>299</v>
      </c>
      <c r="G55" s="136" t="s">
        <v>3</v>
      </c>
      <c r="H55" s="137">
        <v>3.2</v>
      </c>
      <c r="I55" s="138">
        <v>23155</v>
      </c>
      <c r="J55" s="185">
        <f>ROUND(I55*H55,2)</f>
        <v>74096</v>
      </c>
      <c r="K55" s="161"/>
      <c r="L55" s="106"/>
      <c r="M55" s="139" t="s">
        <v>62</v>
      </c>
      <c r="N55" s="140" t="s">
        <v>71</v>
      </c>
      <c r="O55" s="141"/>
      <c r="P55" s="142">
        <f>O55*H55</f>
        <v>0</v>
      </c>
      <c r="Q55" s="142">
        <v>0</v>
      </c>
      <c r="R55" s="142">
        <f>Q55*H55</f>
        <v>0</v>
      </c>
      <c r="S55" s="142">
        <v>0</v>
      </c>
      <c r="T55" s="143">
        <f>S55*H55</f>
        <v>0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R55" s="144" t="s">
        <v>234</v>
      </c>
      <c r="AT55" s="144" t="s">
        <v>99</v>
      </c>
      <c r="AU55" s="144" t="s">
        <v>162</v>
      </c>
      <c r="AY55" s="105" t="s">
        <v>175</v>
      </c>
      <c r="BE55" s="145">
        <f>IF(N55="základní",J55,0)</f>
        <v>74096</v>
      </c>
      <c r="BF55" s="145">
        <f>IF(N55="snížená",J55,0)</f>
        <v>0</v>
      </c>
      <c r="BG55" s="145">
        <f>IF(N55="zákl. přenesená",J55,0)</f>
        <v>0</v>
      </c>
      <c r="BH55" s="145">
        <f>IF(N55="sníž. přenesená",J55,0)</f>
        <v>0</v>
      </c>
      <c r="BI55" s="145">
        <f>IF(N55="nulová",J55,0)</f>
        <v>0</v>
      </c>
      <c r="BJ55" s="105" t="s">
        <v>173</v>
      </c>
      <c r="BK55" s="145">
        <f>ROUND(I55*H55,2)</f>
        <v>74096</v>
      </c>
      <c r="BL55" s="105" t="s">
        <v>234</v>
      </c>
      <c r="BM55" s="144" t="s">
        <v>300</v>
      </c>
      <c r="BQ55" s="292"/>
    </row>
    <row r="56" spans="1:69" s="108" customFormat="1" ht="35.25" customHeight="1" hidden="1">
      <c r="A56" s="45"/>
      <c r="B56" s="184"/>
      <c r="C56" s="133">
        <v>34</v>
      </c>
      <c r="D56" s="133" t="s">
        <v>99</v>
      </c>
      <c r="E56" s="134" t="s">
        <v>301</v>
      </c>
      <c r="F56" s="135" t="s">
        <v>302</v>
      </c>
      <c r="G56" s="136" t="s">
        <v>303</v>
      </c>
      <c r="H56" s="137">
        <v>1</v>
      </c>
      <c r="I56" s="138">
        <v>34210</v>
      </c>
      <c r="J56" s="185">
        <f>ROUND(I56*H56,2)</f>
        <v>34210</v>
      </c>
      <c r="K56" s="161"/>
      <c r="L56" s="106"/>
      <c r="M56" s="139" t="s">
        <v>62</v>
      </c>
      <c r="N56" s="140" t="s">
        <v>71</v>
      </c>
      <c r="O56" s="141"/>
      <c r="P56" s="142">
        <f>O56*H56</f>
        <v>0</v>
      </c>
      <c r="Q56" s="142">
        <v>0</v>
      </c>
      <c r="R56" s="142">
        <f>Q56*H56</f>
        <v>0</v>
      </c>
      <c r="S56" s="142">
        <v>0</v>
      </c>
      <c r="T56" s="143">
        <f>S56*H56</f>
        <v>0</v>
      </c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R56" s="144" t="s">
        <v>234</v>
      </c>
      <c r="AT56" s="144" t="s">
        <v>99</v>
      </c>
      <c r="AU56" s="144" t="s">
        <v>162</v>
      </c>
      <c r="AY56" s="105" t="s">
        <v>175</v>
      </c>
      <c r="BE56" s="145">
        <f>IF(N56="základní",J56,0)</f>
        <v>34210</v>
      </c>
      <c r="BF56" s="145">
        <f>IF(N56="snížená",J56,0)</f>
        <v>0</v>
      </c>
      <c r="BG56" s="145">
        <f>IF(N56="zákl. přenesená",J56,0)</f>
        <v>0</v>
      </c>
      <c r="BH56" s="145">
        <f>IF(N56="sníž. přenesená",J56,0)</f>
        <v>0</v>
      </c>
      <c r="BI56" s="145">
        <f>IF(N56="nulová",J56,0)</f>
        <v>0</v>
      </c>
      <c r="BJ56" s="105" t="s">
        <v>173</v>
      </c>
      <c r="BK56" s="145">
        <f>ROUND(I56*H56,2)</f>
        <v>34210</v>
      </c>
      <c r="BL56" s="105" t="s">
        <v>234</v>
      </c>
      <c r="BM56" s="144" t="s">
        <v>304</v>
      </c>
      <c r="BQ56" s="292"/>
    </row>
    <row r="57" spans="1:69" s="108" customFormat="1" ht="35.25" customHeight="1" hidden="1">
      <c r="A57" s="45"/>
      <c r="B57" s="184"/>
      <c r="C57" s="133">
        <v>35</v>
      </c>
      <c r="D57" s="133" t="s">
        <v>99</v>
      </c>
      <c r="E57" s="134" t="s">
        <v>305</v>
      </c>
      <c r="F57" s="135" t="s">
        <v>306</v>
      </c>
      <c r="G57" s="136" t="s">
        <v>156</v>
      </c>
      <c r="H57" s="155">
        <v>2</v>
      </c>
      <c r="I57" s="138">
        <v>1120</v>
      </c>
      <c r="J57" s="185">
        <f>ROUND(I57*H57,2)</f>
        <v>2240</v>
      </c>
      <c r="K57" s="161"/>
      <c r="L57" s="106"/>
      <c r="M57" s="139" t="s">
        <v>62</v>
      </c>
      <c r="N57" s="140" t="s">
        <v>71</v>
      </c>
      <c r="O57" s="141"/>
      <c r="P57" s="142">
        <f>O57*H57</f>
        <v>0</v>
      </c>
      <c r="Q57" s="142">
        <v>0</v>
      </c>
      <c r="R57" s="142">
        <f>Q57*H57</f>
        <v>0</v>
      </c>
      <c r="S57" s="142">
        <v>0</v>
      </c>
      <c r="T57" s="143">
        <f>S57*H57</f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R57" s="144" t="s">
        <v>234</v>
      </c>
      <c r="AT57" s="144" t="s">
        <v>99</v>
      </c>
      <c r="AU57" s="144" t="s">
        <v>162</v>
      </c>
      <c r="AY57" s="105" t="s">
        <v>175</v>
      </c>
      <c r="BE57" s="145">
        <f>IF(N57="základní",J57,0)</f>
        <v>2240</v>
      </c>
      <c r="BF57" s="145">
        <f>IF(N57="snížená",J57,0)</f>
        <v>0</v>
      </c>
      <c r="BG57" s="145">
        <f>IF(N57="zákl. přenesená",J57,0)</f>
        <v>0</v>
      </c>
      <c r="BH57" s="145">
        <f>IF(N57="sníž. přenesená",J57,0)</f>
        <v>0</v>
      </c>
      <c r="BI57" s="145">
        <f>IF(N57="nulová",J57,0)</f>
        <v>0</v>
      </c>
      <c r="BJ57" s="105" t="s">
        <v>173</v>
      </c>
      <c r="BK57" s="145">
        <f>ROUND(I57*H57,2)</f>
        <v>2240</v>
      </c>
      <c r="BL57" s="105" t="s">
        <v>234</v>
      </c>
      <c r="BM57" s="144" t="s">
        <v>307</v>
      </c>
      <c r="BQ57" s="292"/>
    </row>
    <row r="58" spans="2:69" s="124" customFormat="1" ht="35.25" customHeight="1" hidden="1">
      <c r="B58" s="177"/>
      <c r="C58" s="133" t="s">
        <v>4</v>
      </c>
      <c r="D58" s="178" t="s">
        <v>170</v>
      </c>
      <c r="E58" s="182" t="s">
        <v>308</v>
      </c>
      <c r="F58" s="182" t="s">
        <v>309</v>
      </c>
      <c r="G58" s="128"/>
      <c r="H58" s="128"/>
      <c r="I58" s="180"/>
      <c r="J58" s="183">
        <f>BK58</f>
        <v>1845730.5</v>
      </c>
      <c r="L58" s="125"/>
      <c r="M58" s="127"/>
      <c r="N58" s="128"/>
      <c r="O58" s="128"/>
      <c r="P58" s="129">
        <f>SUM(P59:P68)</f>
        <v>0</v>
      </c>
      <c r="Q58" s="128"/>
      <c r="R58" s="129">
        <f>SUM(R59:R68)</f>
        <v>0</v>
      </c>
      <c r="S58" s="128"/>
      <c r="T58" s="130">
        <f>SUM(T59:T68)</f>
        <v>0</v>
      </c>
      <c r="AR58" s="126" t="s">
        <v>162</v>
      </c>
      <c r="AT58" s="131" t="s">
        <v>170</v>
      </c>
      <c r="AU58" s="131" t="s">
        <v>173</v>
      </c>
      <c r="AY58" s="126" t="s">
        <v>175</v>
      </c>
      <c r="BK58" s="132">
        <f>SUM(BK59:BK68)</f>
        <v>1845730.5</v>
      </c>
      <c r="BQ58" s="296"/>
    </row>
    <row r="59" spans="1:69" s="108" customFormat="1" ht="35.25" customHeight="1" hidden="1">
      <c r="A59" s="45"/>
      <c r="B59" s="184"/>
      <c r="C59" s="133">
        <v>36</v>
      </c>
      <c r="D59" s="133" t="s">
        <v>99</v>
      </c>
      <c r="E59" s="134" t="s">
        <v>310</v>
      </c>
      <c r="F59" s="204" t="s">
        <v>377</v>
      </c>
      <c r="G59" s="136" t="s">
        <v>0</v>
      </c>
      <c r="H59" s="137">
        <v>45</v>
      </c>
      <c r="I59" s="138">
        <v>2987</v>
      </c>
      <c r="J59" s="185">
        <f aca="true" t="shared" si="30" ref="J59:J68">ROUND(I59*H59,2)</f>
        <v>134415</v>
      </c>
      <c r="K59" s="161"/>
      <c r="L59" s="106"/>
      <c r="M59" s="139" t="s">
        <v>62</v>
      </c>
      <c r="N59" s="140" t="s">
        <v>71</v>
      </c>
      <c r="O59" s="141"/>
      <c r="P59" s="142">
        <f aca="true" t="shared" si="31" ref="P59:P68">O59*H59</f>
        <v>0</v>
      </c>
      <c r="Q59" s="142">
        <v>0</v>
      </c>
      <c r="R59" s="142">
        <f aca="true" t="shared" si="32" ref="R59:R68">Q59*H59</f>
        <v>0</v>
      </c>
      <c r="S59" s="142">
        <v>0</v>
      </c>
      <c r="T59" s="143">
        <f aca="true" t="shared" si="33" ref="T59:T68">S59*H59</f>
        <v>0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R59" s="144" t="s">
        <v>234</v>
      </c>
      <c r="AT59" s="144" t="s">
        <v>99</v>
      </c>
      <c r="AU59" s="144" t="s">
        <v>162</v>
      </c>
      <c r="AY59" s="105" t="s">
        <v>175</v>
      </c>
      <c r="BE59" s="145">
        <f aca="true" t="shared" si="34" ref="BE59:BE68">IF(N59="základní",J59,0)</f>
        <v>134415</v>
      </c>
      <c r="BF59" s="145">
        <f aca="true" t="shared" si="35" ref="BF59:BF68">IF(N59="snížená",J59,0)</f>
        <v>0</v>
      </c>
      <c r="BG59" s="145">
        <f aca="true" t="shared" si="36" ref="BG59:BG68">IF(N59="zákl. přenesená",J59,0)</f>
        <v>0</v>
      </c>
      <c r="BH59" s="145">
        <f aca="true" t="shared" si="37" ref="BH59:BH68">IF(N59="sníž. přenesená",J59,0)</f>
        <v>0</v>
      </c>
      <c r="BI59" s="145">
        <f aca="true" t="shared" si="38" ref="BI59:BI68">IF(N59="nulová",J59,0)</f>
        <v>0</v>
      </c>
      <c r="BJ59" s="105" t="s">
        <v>173</v>
      </c>
      <c r="BK59" s="145">
        <f aca="true" t="shared" si="39" ref="BK59:BK68">ROUND(I59*H59,2)</f>
        <v>134415</v>
      </c>
      <c r="BL59" s="105" t="s">
        <v>234</v>
      </c>
      <c r="BM59" s="144" t="s">
        <v>311</v>
      </c>
      <c r="BQ59" s="292"/>
    </row>
    <row r="60" spans="1:69" s="108" customFormat="1" ht="35.25" customHeight="1" hidden="1">
      <c r="A60" s="45"/>
      <c r="B60" s="184"/>
      <c r="C60" s="133">
        <v>37</v>
      </c>
      <c r="D60" s="133" t="s">
        <v>99</v>
      </c>
      <c r="E60" s="134" t="s">
        <v>312</v>
      </c>
      <c r="F60" s="204" t="s">
        <v>378</v>
      </c>
      <c r="G60" s="136" t="s">
        <v>0</v>
      </c>
      <c r="H60" s="137">
        <v>155</v>
      </c>
      <c r="I60" s="138">
        <v>6287</v>
      </c>
      <c r="J60" s="185">
        <f t="shared" si="30"/>
        <v>974485</v>
      </c>
      <c r="K60" s="161"/>
      <c r="L60" s="106"/>
      <c r="M60" s="139" t="s">
        <v>62</v>
      </c>
      <c r="N60" s="140" t="s">
        <v>71</v>
      </c>
      <c r="O60" s="141"/>
      <c r="P60" s="142">
        <f t="shared" si="31"/>
        <v>0</v>
      </c>
      <c r="Q60" s="142">
        <v>0</v>
      </c>
      <c r="R60" s="142">
        <f t="shared" si="32"/>
        <v>0</v>
      </c>
      <c r="S60" s="142">
        <v>0</v>
      </c>
      <c r="T60" s="143">
        <f t="shared" si="33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R60" s="144" t="s">
        <v>234</v>
      </c>
      <c r="AT60" s="144" t="s">
        <v>99</v>
      </c>
      <c r="AU60" s="144" t="s">
        <v>162</v>
      </c>
      <c r="AY60" s="105" t="s">
        <v>175</v>
      </c>
      <c r="BE60" s="145">
        <f t="shared" si="34"/>
        <v>974485</v>
      </c>
      <c r="BF60" s="145">
        <f t="shared" si="35"/>
        <v>0</v>
      </c>
      <c r="BG60" s="145">
        <f t="shared" si="36"/>
        <v>0</v>
      </c>
      <c r="BH60" s="145">
        <f t="shared" si="37"/>
        <v>0</v>
      </c>
      <c r="BI60" s="145">
        <f t="shared" si="38"/>
        <v>0</v>
      </c>
      <c r="BJ60" s="105" t="s">
        <v>173</v>
      </c>
      <c r="BK60" s="145">
        <f t="shared" si="39"/>
        <v>974485</v>
      </c>
      <c r="BL60" s="105" t="s">
        <v>234</v>
      </c>
      <c r="BM60" s="144" t="s">
        <v>313</v>
      </c>
      <c r="BQ60" s="292"/>
    </row>
    <row r="61" spans="1:69" s="108" customFormat="1" ht="35.25" customHeight="1" hidden="1">
      <c r="A61" s="45"/>
      <c r="B61" s="184"/>
      <c r="C61" s="133">
        <v>38</v>
      </c>
      <c r="D61" s="133" t="s">
        <v>99</v>
      </c>
      <c r="E61" s="134" t="s">
        <v>314</v>
      </c>
      <c r="F61" s="204" t="s">
        <v>379</v>
      </c>
      <c r="G61" s="136" t="s">
        <v>22</v>
      </c>
      <c r="H61" s="137">
        <v>5115</v>
      </c>
      <c r="I61" s="138">
        <v>16.7</v>
      </c>
      <c r="J61" s="185">
        <f t="shared" si="30"/>
        <v>85420.5</v>
      </c>
      <c r="K61" s="161"/>
      <c r="L61" s="106"/>
      <c r="M61" s="139" t="s">
        <v>62</v>
      </c>
      <c r="N61" s="140" t="s">
        <v>71</v>
      </c>
      <c r="O61" s="141"/>
      <c r="P61" s="142">
        <f t="shared" si="31"/>
        <v>0</v>
      </c>
      <c r="Q61" s="142">
        <v>0</v>
      </c>
      <c r="R61" s="142">
        <f t="shared" si="32"/>
        <v>0</v>
      </c>
      <c r="S61" s="142">
        <v>0</v>
      </c>
      <c r="T61" s="143">
        <f t="shared" si="33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R61" s="144" t="s">
        <v>234</v>
      </c>
      <c r="AT61" s="144" t="s">
        <v>99</v>
      </c>
      <c r="AU61" s="144" t="s">
        <v>162</v>
      </c>
      <c r="AY61" s="105" t="s">
        <v>175</v>
      </c>
      <c r="BE61" s="145">
        <f t="shared" si="34"/>
        <v>85420.5</v>
      </c>
      <c r="BF61" s="145">
        <f t="shared" si="35"/>
        <v>0</v>
      </c>
      <c r="BG61" s="145">
        <f t="shared" si="36"/>
        <v>0</v>
      </c>
      <c r="BH61" s="145">
        <f t="shared" si="37"/>
        <v>0</v>
      </c>
      <c r="BI61" s="145">
        <f t="shared" si="38"/>
        <v>0</v>
      </c>
      <c r="BJ61" s="105" t="s">
        <v>173</v>
      </c>
      <c r="BK61" s="145">
        <f t="shared" si="39"/>
        <v>85420.5</v>
      </c>
      <c r="BL61" s="105" t="s">
        <v>234</v>
      </c>
      <c r="BM61" s="144" t="s">
        <v>315</v>
      </c>
      <c r="BQ61" s="292"/>
    </row>
    <row r="62" spans="1:69" s="108" customFormat="1" ht="35.25" customHeight="1" hidden="1">
      <c r="A62" s="45"/>
      <c r="B62" s="184"/>
      <c r="C62" s="133">
        <v>39</v>
      </c>
      <c r="D62" s="133" t="s">
        <v>99</v>
      </c>
      <c r="E62" s="134" t="s">
        <v>316</v>
      </c>
      <c r="F62" s="204" t="s">
        <v>380</v>
      </c>
      <c r="G62" s="136" t="s">
        <v>22</v>
      </c>
      <c r="H62" s="137">
        <v>100</v>
      </c>
      <c r="I62" s="138">
        <v>273</v>
      </c>
      <c r="J62" s="185">
        <f t="shared" si="30"/>
        <v>27300</v>
      </c>
      <c r="K62" s="161"/>
      <c r="L62" s="106"/>
      <c r="M62" s="139" t="s">
        <v>62</v>
      </c>
      <c r="N62" s="140" t="s">
        <v>71</v>
      </c>
      <c r="O62" s="141"/>
      <c r="P62" s="142">
        <f t="shared" si="31"/>
        <v>0</v>
      </c>
      <c r="Q62" s="142">
        <v>0</v>
      </c>
      <c r="R62" s="142">
        <f t="shared" si="32"/>
        <v>0</v>
      </c>
      <c r="S62" s="142">
        <v>0</v>
      </c>
      <c r="T62" s="143">
        <f t="shared" si="33"/>
        <v>0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R62" s="144" t="s">
        <v>234</v>
      </c>
      <c r="AT62" s="144" t="s">
        <v>99</v>
      </c>
      <c r="AU62" s="144" t="s">
        <v>162</v>
      </c>
      <c r="AY62" s="105" t="s">
        <v>175</v>
      </c>
      <c r="BE62" s="145">
        <f t="shared" si="34"/>
        <v>27300</v>
      </c>
      <c r="BF62" s="145">
        <f t="shared" si="35"/>
        <v>0</v>
      </c>
      <c r="BG62" s="145">
        <f t="shared" si="36"/>
        <v>0</v>
      </c>
      <c r="BH62" s="145">
        <f t="shared" si="37"/>
        <v>0</v>
      </c>
      <c r="BI62" s="145">
        <f t="shared" si="38"/>
        <v>0</v>
      </c>
      <c r="BJ62" s="105" t="s">
        <v>173</v>
      </c>
      <c r="BK62" s="145">
        <f t="shared" si="39"/>
        <v>27300</v>
      </c>
      <c r="BL62" s="105" t="s">
        <v>234</v>
      </c>
      <c r="BM62" s="144" t="s">
        <v>317</v>
      </c>
      <c r="BQ62" s="292"/>
    </row>
    <row r="63" spans="1:69" s="108" customFormat="1" ht="35.25" customHeight="1" hidden="1">
      <c r="A63" s="45"/>
      <c r="B63" s="184"/>
      <c r="C63" s="133">
        <v>40</v>
      </c>
      <c r="D63" s="133" t="s">
        <v>99</v>
      </c>
      <c r="E63" s="134" t="s">
        <v>318</v>
      </c>
      <c r="F63" s="204" t="s">
        <v>319</v>
      </c>
      <c r="G63" s="136" t="s">
        <v>22</v>
      </c>
      <c r="H63" s="137">
        <v>100</v>
      </c>
      <c r="I63" s="138">
        <v>531</v>
      </c>
      <c r="J63" s="185">
        <f t="shared" si="30"/>
        <v>53100</v>
      </c>
      <c r="K63" s="161"/>
      <c r="L63" s="106"/>
      <c r="M63" s="139" t="s">
        <v>62</v>
      </c>
      <c r="N63" s="140" t="s">
        <v>71</v>
      </c>
      <c r="O63" s="141"/>
      <c r="P63" s="142">
        <f t="shared" si="31"/>
        <v>0</v>
      </c>
      <c r="Q63" s="142">
        <v>0</v>
      </c>
      <c r="R63" s="142">
        <f t="shared" si="32"/>
        <v>0</v>
      </c>
      <c r="S63" s="142">
        <v>0</v>
      </c>
      <c r="T63" s="143">
        <f t="shared" si="33"/>
        <v>0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R63" s="144" t="s">
        <v>234</v>
      </c>
      <c r="AT63" s="144" t="s">
        <v>99</v>
      </c>
      <c r="AU63" s="144" t="s">
        <v>162</v>
      </c>
      <c r="AY63" s="105" t="s">
        <v>175</v>
      </c>
      <c r="BE63" s="145">
        <f t="shared" si="34"/>
        <v>53100</v>
      </c>
      <c r="BF63" s="145">
        <f t="shared" si="35"/>
        <v>0</v>
      </c>
      <c r="BG63" s="145">
        <f t="shared" si="36"/>
        <v>0</v>
      </c>
      <c r="BH63" s="145">
        <f t="shared" si="37"/>
        <v>0</v>
      </c>
      <c r="BI63" s="145">
        <f t="shared" si="38"/>
        <v>0</v>
      </c>
      <c r="BJ63" s="105" t="s">
        <v>173</v>
      </c>
      <c r="BK63" s="145">
        <f t="shared" si="39"/>
        <v>53100</v>
      </c>
      <c r="BL63" s="105" t="s">
        <v>234</v>
      </c>
      <c r="BM63" s="144" t="s">
        <v>320</v>
      </c>
      <c r="BQ63" s="292"/>
    </row>
    <row r="64" spans="1:69" s="108" customFormat="1" ht="35.25" customHeight="1" hidden="1">
      <c r="A64" s="45"/>
      <c r="B64" s="184"/>
      <c r="C64" s="133">
        <v>41</v>
      </c>
      <c r="D64" s="133" t="s">
        <v>99</v>
      </c>
      <c r="E64" s="134" t="s">
        <v>321</v>
      </c>
      <c r="F64" s="204" t="s">
        <v>322</v>
      </c>
      <c r="G64" s="136" t="s">
        <v>22</v>
      </c>
      <c r="H64" s="137">
        <v>10</v>
      </c>
      <c r="I64" s="138">
        <v>895</v>
      </c>
      <c r="J64" s="185">
        <f t="shared" si="30"/>
        <v>8950</v>
      </c>
      <c r="K64" s="161"/>
      <c r="L64" s="106"/>
      <c r="M64" s="139" t="s">
        <v>62</v>
      </c>
      <c r="N64" s="140" t="s">
        <v>71</v>
      </c>
      <c r="O64" s="141"/>
      <c r="P64" s="142">
        <f t="shared" si="31"/>
        <v>0</v>
      </c>
      <c r="Q64" s="142">
        <v>0</v>
      </c>
      <c r="R64" s="142">
        <f t="shared" si="32"/>
        <v>0</v>
      </c>
      <c r="S64" s="142">
        <v>0</v>
      </c>
      <c r="T64" s="143">
        <f t="shared" si="33"/>
        <v>0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R64" s="144" t="s">
        <v>234</v>
      </c>
      <c r="AT64" s="144" t="s">
        <v>99</v>
      </c>
      <c r="AU64" s="144" t="s">
        <v>162</v>
      </c>
      <c r="AY64" s="105" t="s">
        <v>175</v>
      </c>
      <c r="BE64" s="145">
        <f t="shared" si="34"/>
        <v>8950</v>
      </c>
      <c r="BF64" s="145">
        <f t="shared" si="35"/>
        <v>0</v>
      </c>
      <c r="BG64" s="145">
        <f t="shared" si="36"/>
        <v>0</v>
      </c>
      <c r="BH64" s="145">
        <f t="shared" si="37"/>
        <v>0</v>
      </c>
      <c r="BI64" s="145">
        <f t="shared" si="38"/>
        <v>0</v>
      </c>
      <c r="BJ64" s="105" t="s">
        <v>173</v>
      </c>
      <c r="BK64" s="145">
        <f t="shared" si="39"/>
        <v>8950</v>
      </c>
      <c r="BL64" s="105" t="s">
        <v>234</v>
      </c>
      <c r="BM64" s="144" t="s">
        <v>323</v>
      </c>
      <c r="BQ64" s="292"/>
    </row>
    <row r="65" spans="1:69" s="108" customFormat="1" ht="35.25" customHeight="1" hidden="1">
      <c r="A65" s="45"/>
      <c r="B65" s="184"/>
      <c r="C65" s="133">
        <v>42</v>
      </c>
      <c r="D65" s="133" t="s">
        <v>99</v>
      </c>
      <c r="E65" s="134" t="s">
        <v>324</v>
      </c>
      <c r="F65" s="204" t="s">
        <v>381</v>
      </c>
      <c r="G65" s="136" t="s">
        <v>22</v>
      </c>
      <c r="H65" s="137">
        <v>20</v>
      </c>
      <c r="I65" s="138">
        <v>6003</v>
      </c>
      <c r="J65" s="185">
        <f t="shared" si="30"/>
        <v>120060</v>
      </c>
      <c r="K65" s="161"/>
      <c r="L65" s="106"/>
      <c r="M65" s="139" t="s">
        <v>62</v>
      </c>
      <c r="N65" s="140" t="s">
        <v>71</v>
      </c>
      <c r="O65" s="141"/>
      <c r="P65" s="142">
        <f t="shared" si="31"/>
        <v>0</v>
      </c>
      <c r="Q65" s="142">
        <v>0</v>
      </c>
      <c r="R65" s="142">
        <f t="shared" si="32"/>
        <v>0</v>
      </c>
      <c r="S65" s="142">
        <v>0</v>
      </c>
      <c r="T65" s="143">
        <f t="shared" si="33"/>
        <v>0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R65" s="144" t="s">
        <v>234</v>
      </c>
      <c r="AT65" s="144" t="s">
        <v>99</v>
      </c>
      <c r="AU65" s="144" t="s">
        <v>162</v>
      </c>
      <c r="AY65" s="105" t="s">
        <v>175</v>
      </c>
      <c r="BE65" s="145">
        <f t="shared" si="34"/>
        <v>120060</v>
      </c>
      <c r="BF65" s="145">
        <f t="shared" si="35"/>
        <v>0</v>
      </c>
      <c r="BG65" s="145">
        <f t="shared" si="36"/>
        <v>0</v>
      </c>
      <c r="BH65" s="145">
        <f t="shared" si="37"/>
        <v>0</v>
      </c>
      <c r="BI65" s="145">
        <f t="shared" si="38"/>
        <v>0</v>
      </c>
      <c r="BJ65" s="105" t="s">
        <v>173</v>
      </c>
      <c r="BK65" s="145">
        <f t="shared" si="39"/>
        <v>120060</v>
      </c>
      <c r="BL65" s="105" t="s">
        <v>234</v>
      </c>
      <c r="BM65" s="144" t="s">
        <v>325</v>
      </c>
      <c r="BQ65" s="292"/>
    </row>
    <row r="66" spans="1:69" s="108" customFormat="1" ht="35.25" customHeight="1" hidden="1">
      <c r="A66" s="45"/>
      <c r="B66" s="184"/>
      <c r="C66" s="133">
        <v>43</v>
      </c>
      <c r="D66" s="133" t="s">
        <v>99</v>
      </c>
      <c r="E66" s="134" t="s">
        <v>326</v>
      </c>
      <c r="F66" s="135" t="s">
        <v>327</v>
      </c>
      <c r="G66" s="136" t="s">
        <v>22</v>
      </c>
      <c r="H66" s="137">
        <v>1000</v>
      </c>
      <c r="I66" s="138">
        <v>14.2</v>
      </c>
      <c r="J66" s="185">
        <f t="shared" si="30"/>
        <v>14200</v>
      </c>
      <c r="K66" s="161"/>
      <c r="L66" s="106"/>
      <c r="M66" s="139" t="s">
        <v>62</v>
      </c>
      <c r="N66" s="140" t="s">
        <v>71</v>
      </c>
      <c r="O66" s="141"/>
      <c r="P66" s="142">
        <f t="shared" si="31"/>
        <v>0</v>
      </c>
      <c r="Q66" s="142">
        <v>0</v>
      </c>
      <c r="R66" s="142">
        <f t="shared" si="32"/>
        <v>0</v>
      </c>
      <c r="S66" s="142">
        <v>0</v>
      </c>
      <c r="T66" s="143">
        <f t="shared" si="33"/>
        <v>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R66" s="144" t="s">
        <v>234</v>
      </c>
      <c r="AT66" s="144" t="s">
        <v>99</v>
      </c>
      <c r="AU66" s="144" t="s">
        <v>162</v>
      </c>
      <c r="AY66" s="105" t="s">
        <v>175</v>
      </c>
      <c r="BE66" s="145">
        <f t="shared" si="34"/>
        <v>14200</v>
      </c>
      <c r="BF66" s="145">
        <f t="shared" si="35"/>
        <v>0</v>
      </c>
      <c r="BG66" s="145">
        <f t="shared" si="36"/>
        <v>0</v>
      </c>
      <c r="BH66" s="145">
        <f t="shared" si="37"/>
        <v>0</v>
      </c>
      <c r="BI66" s="145">
        <f t="shared" si="38"/>
        <v>0</v>
      </c>
      <c r="BJ66" s="105" t="s">
        <v>173</v>
      </c>
      <c r="BK66" s="145">
        <f t="shared" si="39"/>
        <v>14200</v>
      </c>
      <c r="BL66" s="105" t="s">
        <v>234</v>
      </c>
      <c r="BM66" s="144" t="s">
        <v>328</v>
      </c>
      <c r="BQ66" s="292"/>
    </row>
    <row r="67" spans="1:69" s="108" customFormat="1" ht="35.25" customHeight="1" hidden="1">
      <c r="A67" s="45"/>
      <c r="B67" s="184"/>
      <c r="C67" s="133">
        <v>44</v>
      </c>
      <c r="D67" s="133" t="s">
        <v>99</v>
      </c>
      <c r="E67" s="134" t="s">
        <v>329</v>
      </c>
      <c r="F67" s="204" t="s">
        <v>330</v>
      </c>
      <c r="G67" s="205" t="s">
        <v>303</v>
      </c>
      <c r="H67" s="137">
        <v>1000</v>
      </c>
      <c r="I67" s="138">
        <v>387</v>
      </c>
      <c r="J67" s="185">
        <f t="shared" si="30"/>
        <v>387000</v>
      </c>
      <c r="K67" s="161"/>
      <c r="L67" s="106"/>
      <c r="M67" s="139" t="s">
        <v>62</v>
      </c>
      <c r="N67" s="140" t="s">
        <v>71</v>
      </c>
      <c r="O67" s="141"/>
      <c r="P67" s="142">
        <f t="shared" si="31"/>
        <v>0</v>
      </c>
      <c r="Q67" s="142">
        <v>0</v>
      </c>
      <c r="R67" s="142">
        <f t="shared" si="32"/>
        <v>0</v>
      </c>
      <c r="S67" s="142">
        <v>0</v>
      </c>
      <c r="T67" s="143">
        <f t="shared" si="33"/>
        <v>0</v>
      </c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R67" s="144" t="s">
        <v>234</v>
      </c>
      <c r="AT67" s="144" t="s">
        <v>99</v>
      </c>
      <c r="AU67" s="144" t="s">
        <v>162</v>
      </c>
      <c r="AY67" s="105" t="s">
        <v>175</v>
      </c>
      <c r="BE67" s="145">
        <f t="shared" si="34"/>
        <v>387000</v>
      </c>
      <c r="BF67" s="145">
        <f t="shared" si="35"/>
        <v>0</v>
      </c>
      <c r="BG67" s="145">
        <f t="shared" si="36"/>
        <v>0</v>
      </c>
      <c r="BH67" s="145">
        <f t="shared" si="37"/>
        <v>0</v>
      </c>
      <c r="BI67" s="145">
        <f t="shared" si="38"/>
        <v>0</v>
      </c>
      <c r="BJ67" s="105" t="s">
        <v>173</v>
      </c>
      <c r="BK67" s="145">
        <f t="shared" si="39"/>
        <v>387000</v>
      </c>
      <c r="BL67" s="105" t="s">
        <v>234</v>
      </c>
      <c r="BM67" s="144" t="s">
        <v>331</v>
      </c>
      <c r="BQ67" s="292"/>
    </row>
    <row r="68" spans="1:69" s="108" customFormat="1" ht="35.25" customHeight="1" hidden="1">
      <c r="A68" s="45"/>
      <c r="B68" s="184"/>
      <c r="C68" s="133">
        <v>45</v>
      </c>
      <c r="D68" s="133" t="s">
        <v>99</v>
      </c>
      <c r="E68" s="134" t="s">
        <v>332</v>
      </c>
      <c r="F68" s="135" t="s">
        <v>333</v>
      </c>
      <c r="G68" s="136" t="s">
        <v>156</v>
      </c>
      <c r="H68" s="155">
        <v>2</v>
      </c>
      <c r="I68" s="138">
        <v>20400</v>
      </c>
      <c r="J68" s="185">
        <f t="shared" si="30"/>
        <v>40800</v>
      </c>
      <c r="K68" s="161"/>
      <c r="L68" s="106"/>
      <c r="M68" s="139" t="s">
        <v>62</v>
      </c>
      <c r="N68" s="140" t="s">
        <v>71</v>
      </c>
      <c r="O68" s="141"/>
      <c r="P68" s="142">
        <f t="shared" si="31"/>
        <v>0</v>
      </c>
      <c r="Q68" s="142">
        <v>0</v>
      </c>
      <c r="R68" s="142">
        <f t="shared" si="32"/>
        <v>0</v>
      </c>
      <c r="S68" s="142">
        <v>0</v>
      </c>
      <c r="T68" s="143">
        <f t="shared" si="33"/>
        <v>0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R68" s="144" t="s">
        <v>234</v>
      </c>
      <c r="AT68" s="144" t="s">
        <v>99</v>
      </c>
      <c r="AU68" s="144" t="s">
        <v>162</v>
      </c>
      <c r="AY68" s="105" t="s">
        <v>175</v>
      </c>
      <c r="BE68" s="145">
        <f t="shared" si="34"/>
        <v>40800</v>
      </c>
      <c r="BF68" s="145">
        <f t="shared" si="35"/>
        <v>0</v>
      </c>
      <c r="BG68" s="145">
        <f t="shared" si="36"/>
        <v>0</v>
      </c>
      <c r="BH68" s="145">
        <f t="shared" si="37"/>
        <v>0</v>
      </c>
      <c r="BI68" s="145">
        <f t="shared" si="38"/>
        <v>0</v>
      </c>
      <c r="BJ68" s="105" t="s">
        <v>173</v>
      </c>
      <c r="BK68" s="145">
        <f t="shared" si="39"/>
        <v>40800</v>
      </c>
      <c r="BL68" s="105" t="s">
        <v>234</v>
      </c>
      <c r="BM68" s="144" t="s">
        <v>334</v>
      </c>
      <c r="BQ68" s="292"/>
    </row>
    <row r="69" spans="2:69" s="124" customFormat="1" ht="35.25" customHeight="1">
      <c r="B69" s="177"/>
      <c r="C69" s="128"/>
      <c r="D69" s="178" t="s">
        <v>170</v>
      </c>
      <c r="E69" s="182" t="s">
        <v>335</v>
      </c>
      <c r="F69" s="182" t="s">
        <v>336</v>
      </c>
      <c r="G69" s="128"/>
      <c r="H69" s="128"/>
      <c r="I69" s="180"/>
      <c r="J69" s="183">
        <f>BK69</f>
        <v>3236430</v>
      </c>
      <c r="L69" s="125"/>
      <c r="M69" s="127"/>
      <c r="N69" s="128"/>
      <c r="O69" s="128"/>
      <c r="P69" s="129">
        <f>SUM(P70:P75)</f>
        <v>0</v>
      </c>
      <c r="Q69" s="128"/>
      <c r="R69" s="129">
        <f>SUM(R70:R75)</f>
        <v>8295.474</v>
      </c>
      <c r="S69" s="128"/>
      <c r="T69" s="130">
        <f>SUM(T70:T75)</f>
        <v>0</v>
      </c>
      <c r="AR69" s="126" t="s">
        <v>162</v>
      </c>
      <c r="AT69" s="131" t="s">
        <v>170</v>
      </c>
      <c r="AU69" s="131" t="s">
        <v>173</v>
      </c>
      <c r="AY69" s="126" t="s">
        <v>175</v>
      </c>
      <c r="BK69" s="132">
        <f>SUM(BK70:BK75)</f>
        <v>3236430</v>
      </c>
      <c r="BQ69" s="296"/>
    </row>
    <row r="70" spans="1:69" s="108" customFormat="1" ht="72" customHeight="1">
      <c r="A70" s="45"/>
      <c r="B70" s="184"/>
      <c r="C70" s="133">
        <v>46</v>
      </c>
      <c r="D70" s="133" t="s">
        <v>99</v>
      </c>
      <c r="E70" s="134" t="s">
        <v>337</v>
      </c>
      <c r="F70" s="135" t="s">
        <v>338</v>
      </c>
      <c r="G70" s="136" t="s">
        <v>2</v>
      </c>
      <c r="H70" s="137">
        <v>7900</v>
      </c>
      <c r="I70" s="138">
        <v>153</v>
      </c>
      <c r="J70" s="185">
        <f aca="true" t="shared" si="40" ref="J70:J75">ROUND(I70*H70,2)</f>
        <v>1208700</v>
      </c>
      <c r="K70" s="161"/>
      <c r="L70" s="106"/>
      <c r="M70" s="139" t="s">
        <v>62</v>
      </c>
      <c r="N70" s="140" t="s">
        <v>71</v>
      </c>
      <c r="O70" s="141"/>
      <c r="P70" s="142">
        <f aca="true" t="shared" si="41" ref="P70:P75">O70*H70</f>
        <v>0</v>
      </c>
      <c r="Q70" s="142">
        <v>6E-05</v>
      </c>
      <c r="R70" s="142">
        <f aca="true" t="shared" si="42" ref="R70:R75">Q70*H70</f>
        <v>0.47400000000000003</v>
      </c>
      <c r="S70" s="142">
        <v>0</v>
      </c>
      <c r="T70" s="143">
        <f aca="true" t="shared" si="43" ref="T70:T75">S70*H70</f>
        <v>0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R70" s="144" t="s">
        <v>234</v>
      </c>
      <c r="AT70" s="144" t="s">
        <v>99</v>
      </c>
      <c r="AU70" s="144" t="s">
        <v>162</v>
      </c>
      <c r="AY70" s="105" t="s">
        <v>175</v>
      </c>
      <c r="BE70" s="145">
        <f aca="true" t="shared" si="44" ref="BE70:BE75">IF(N70="základní",J70,0)</f>
        <v>1208700</v>
      </c>
      <c r="BF70" s="145">
        <f aca="true" t="shared" si="45" ref="BF70:BF75">IF(N70="snížená",J70,0)</f>
        <v>0</v>
      </c>
      <c r="BG70" s="145">
        <f aca="true" t="shared" si="46" ref="BG70:BG75">IF(N70="zákl. přenesená",J70,0)</f>
        <v>0</v>
      </c>
      <c r="BH70" s="145">
        <f aca="true" t="shared" si="47" ref="BH70:BH75">IF(N70="sníž. přenesená",J70,0)</f>
        <v>0</v>
      </c>
      <c r="BI70" s="145">
        <f aca="true" t="shared" si="48" ref="BI70:BI75">IF(N70="nulová",J70,0)</f>
        <v>0</v>
      </c>
      <c r="BJ70" s="105" t="s">
        <v>173</v>
      </c>
      <c r="BK70" s="145">
        <f aca="true" t="shared" si="49" ref="BK70:BK75">ROUND(I70*H70,2)</f>
        <v>1208700</v>
      </c>
      <c r="BL70" s="105" t="s">
        <v>234</v>
      </c>
      <c r="BM70" s="144" t="s">
        <v>339</v>
      </c>
      <c r="BP70" s="262">
        <f>SUM('Výkaz OK real'!H156)</f>
        <v>4172.199999999999</v>
      </c>
      <c r="BQ70" s="292">
        <f>SUM(BP70*I70)</f>
        <v>638346.5999999999</v>
      </c>
    </row>
    <row r="71" spans="1:69" s="108" customFormat="1" ht="16.5" customHeight="1">
      <c r="A71" s="45"/>
      <c r="B71" s="184"/>
      <c r="C71" s="146">
        <v>47</v>
      </c>
      <c r="D71" s="146" t="s">
        <v>114</v>
      </c>
      <c r="E71" s="147" t="s">
        <v>340</v>
      </c>
      <c r="F71" s="148" t="s">
        <v>341</v>
      </c>
      <c r="G71" s="149" t="s">
        <v>2</v>
      </c>
      <c r="H71" s="150">
        <v>8295</v>
      </c>
      <c r="I71" s="151">
        <v>144</v>
      </c>
      <c r="J71" s="186">
        <f t="shared" si="40"/>
        <v>1194480</v>
      </c>
      <c r="K71" s="162"/>
      <c r="L71" s="152"/>
      <c r="M71" s="153" t="s">
        <v>62</v>
      </c>
      <c r="N71" s="154" t="s">
        <v>71</v>
      </c>
      <c r="O71" s="141"/>
      <c r="P71" s="142">
        <f t="shared" si="41"/>
        <v>0</v>
      </c>
      <c r="Q71" s="142">
        <v>1</v>
      </c>
      <c r="R71" s="142">
        <f t="shared" si="42"/>
        <v>8295</v>
      </c>
      <c r="S71" s="142">
        <v>0</v>
      </c>
      <c r="T71" s="143">
        <f t="shared" si="43"/>
        <v>0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R71" s="144" t="s">
        <v>285</v>
      </c>
      <c r="AT71" s="144" t="s">
        <v>114</v>
      </c>
      <c r="AU71" s="144" t="s">
        <v>162</v>
      </c>
      <c r="AY71" s="105" t="s">
        <v>175</v>
      </c>
      <c r="BE71" s="145">
        <f t="shared" si="44"/>
        <v>1194480</v>
      </c>
      <c r="BF71" s="145">
        <f t="shared" si="45"/>
        <v>0</v>
      </c>
      <c r="BG71" s="145">
        <f t="shared" si="46"/>
        <v>0</v>
      </c>
      <c r="BH71" s="145">
        <f t="shared" si="47"/>
        <v>0</v>
      </c>
      <c r="BI71" s="145">
        <f t="shared" si="48"/>
        <v>0</v>
      </c>
      <c r="BJ71" s="105" t="s">
        <v>173</v>
      </c>
      <c r="BK71" s="145">
        <f t="shared" si="49"/>
        <v>1194480</v>
      </c>
      <c r="BL71" s="105" t="s">
        <v>234</v>
      </c>
      <c r="BM71" s="144" t="s">
        <v>342</v>
      </c>
      <c r="BP71" s="262">
        <f>SUM(BP70*1.02)</f>
        <v>4255.643999999999</v>
      </c>
      <c r="BQ71" s="292">
        <f>SUM(BP71*I71)</f>
        <v>612812.7359999999</v>
      </c>
    </row>
    <row r="72" spans="1:69" s="108" customFormat="1" ht="16.5" customHeight="1">
      <c r="A72" s="45"/>
      <c r="B72" s="184"/>
      <c r="C72" s="133">
        <v>48</v>
      </c>
      <c r="D72" s="133" t="s">
        <v>99</v>
      </c>
      <c r="E72" s="134" t="s">
        <v>343</v>
      </c>
      <c r="F72" s="135" t="s">
        <v>376</v>
      </c>
      <c r="G72" s="136" t="s">
        <v>2</v>
      </c>
      <c r="H72" s="137">
        <v>7900</v>
      </c>
      <c r="I72" s="138">
        <v>87</v>
      </c>
      <c r="J72" s="185">
        <f t="shared" si="40"/>
        <v>687300</v>
      </c>
      <c r="K72" s="161"/>
      <c r="L72" s="106"/>
      <c r="M72" s="139" t="s">
        <v>62</v>
      </c>
      <c r="N72" s="140" t="s">
        <v>71</v>
      </c>
      <c r="O72" s="141"/>
      <c r="P72" s="142">
        <f t="shared" si="41"/>
        <v>0</v>
      </c>
      <c r="Q72" s="142">
        <v>0</v>
      </c>
      <c r="R72" s="142">
        <f t="shared" si="42"/>
        <v>0</v>
      </c>
      <c r="S72" s="142">
        <v>0</v>
      </c>
      <c r="T72" s="143">
        <f t="shared" si="43"/>
        <v>0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R72" s="144" t="s">
        <v>234</v>
      </c>
      <c r="AT72" s="144" t="s">
        <v>99</v>
      </c>
      <c r="AU72" s="144" t="s">
        <v>162</v>
      </c>
      <c r="AY72" s="105" t="s">
        <v>175</v>
      </c>
      <c r="BE72" s="145">
        <f t="shared" si="44"/>
        <v>687300</v>
      </c>
      <c r="BF72" s="145">
        <f t="shared" si="45"/>
        <v>0</v>
      </c>
      <c r="BG72" s="145">
        <f t="shared" si="46"/>
        <v>0</v>
      </c>
      <c r="BH72" s="145">
        <f t="shared" si="47"/>
        <v>0</v>
      </c>
      <c r="BI72" s="145">
        <f t="shared" si="48"/>
        <v>0</v>
      </c>
      <c r="BJ72" s="105" t="s">
        <v>173</v>
      </c>
      <c r="BK72" s="145">
        <f t="shared" si="49"/>
        <v>687300</v>
      </c>
      <c r="BL72" s="105" t="s">
        <v>234</v>
      </c>
      <c r="BM72" s="144" t="s">
        <v>344</v>
      </c>
      <c r="BP72" s="108">
        <f>SUM(BP70)</f>
        <v>4172.199999999999</v>
      </c>
      <c r="BQ72" s="292">
        <f>SUM(BP72*I72)</f>
        <v>362981.3999999999</v>
      </c>
    </row>
    <row r="73" spans="1:69" s="108" customFormat="1" ht="16.5" customHeight="1">
      <c r="A73" s="45"/>
      <c r="B73" s="184"/>
      <c r="C73" s="133">
        <v>49</v>
      </c>
      <c r="D73" s="133" t="s">
        <v>99</v>
      </c>
      <c r="E73" s="134" t="s">
        <v>345</v>
      </c>
      <c r="F73" s="135" t="s">
        <v>346</v>
      </c>
      <c r="G73" s="136" t="s">
        <v>22</v>
      </c>
      <c r="H73" s="137">
        <v>1</v>
      </c>
      <c r="I73" s="138">
        <v>42150</v>
      </c>
      <c r="J73" s="185">
        <f t="shared" si="40"/>
        <v>42150</v>
      </c>
      <c r="K73" s="161"/>
      <c r="L73" s="106"/>
      <c r="M73" s="139" t="s">
        <v>62</v>
      </c>
      <c r="N73" s="140" t="s">
        <v>71</v>
      </c>
      <c r="O73" s="141"/>
      <c r="P73" s="142">
        <f t="shared" si="41"/>
        <v>0</v>
      </c>
      <c r="Q73" s="142">
        <v>0</v>
      </c>
      <c r="R73" s="142">
        <f t="shared" si="42"/>
        <v>0</v>
      </c>
      <c r="S73" s="142">
        <v>0</v>
      </c>
      <c r="T73" s="143">
        <f t="shared" si="43"/>
        <v>0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R73" s="144" t="s">
        <v>234</v>
      </c>
      <c r="AT73" s="144" t="s">
        <v>99</v>
      </c>
      <c r="AU73" s="144" t="s">
        <v>162</v>
      </c>
      <c r="AY73" s="105" t="s">
        <v>175</v>
      </c>
      <c r="BE73" s="145">
        <f t="shared" si="44"/>
        <v>42150</v>
      </c>
      <c r="BF73" s="145">
        <f t="shared" si="45"/>
        <v>0</v>
      </c>
      <c r="BG73" s="145">
        <f t="shared" si="46"/>
        <v>0</v>
      </c>
      <c r="BH73" s="145">
        <f t="shared" si="47"/>
        <v>0</v>
      </c>
      <c r="BI73" s="145">
        <f t="shared" si="48"/>
        <v>0</v>
      </c>
      <c r="BJ73" s="105" t="s">
        <v>173</v>
      </c>
      <c r="BK73" s="145">
        <f t="shared" si="49"/>
        <v>42150</v>
      </c>
      <c r="BL73" s="105" t="s">
        <v>234</v>
      </c>
      <c r="BM73" s="144" t="s">
        <v>347</v>
      </c>
      <c r="BQ73" s="292"/>
    </row>
    <row r="74" spans="1:69" s="108" customFormat="1" ht="21.75" customHeight="1">
      <c r="A74" s="45"/>
      <c r="B74" s="184"/>
      <c r="C74" s="133">
        <v>50</v>
      </c>
      <c r="D74" s="133" t="s">
        <v>99</v>
      </c>
      <c r="E74" s="134" t="s">
        <v>348</v>
      </c>
      <c r="F74" s="135" t="s">
        <v>349</v>
      </c>
      <c r="G74" s="136" t="s">
        <v>303</v>
      </c>
      <c r="H74" s="137">
        <v>1</v>
      </c>
      <c r="I74" s="138">
        <v>31200</v>
      </c>
      <c r="J74" s="185">
        <f t="shared" si="40"/>
        <v>31200</v>
      </c>
      <c r="K74" s="161"/>
      <c r="L74" s="106"/>
      <c r="M74" s="139" t="s">
        <v>62</v>
      </c>
      <c r="N74" s="140" t="s">
        <v>71</v>
      </c>
      <c r="O74" s="141"/>
      <c r="P74" s="142">
        <f t="shared" si="41"/>
        <v>0</v>
      </c>
      <c r="Q74" s="142">
        <v>0</v>
      </c>
      <c r="R74" s="142">
        <f t="shared" si="42"/>
        <v>0</v>
      </c>
      <c r="S74" s="142">
        <v>0</v>
      </c>
      <c r="T74" s="143">
        <f t="shared" si="43"/>
        <v>0</v>
      </c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R74" s="144" t="s">
        <v>234</v>
      </c>
      <c r="AT74" s="144" t="s">
        <v>99</v>
      </c>
      <c r="AU74" s="144" t="s">
        <v>162</v>
      </c>
      <c r="AY74" s="105" t="s">
        <v>175</v>
      </c>
      <c r="BE74" s="145">
        <f t="shared" si="44"/>
        <v>31200</v>
      </c>
      <c r="BF74" s="145">
        <f t="shared" si="45"/>
        <v>0</v>
      </c>
      <c r="BG74" s="145">
        <f t="shared" si="46"/>
        <v>0</v>
      </c>
      <c r="BH74" s="145">
        <f t="shared" si="47"/>
        <v>0</v>
      </c>
      <c r="BI74" s="145">
        <f t="shared" si="48"/>
        <v>0</v>
      </c>
      <c r="BJ74" s="105" t="s">
        <v>173</v>
      </c>
      <c r="BK74" s="145">
        <f t="shared" si="49"/>
        <v>31200</v>
      </c>
      <c r="BL74" s="105" t="s">
        <v>234</v>
      </c>
      <c r="BM74" s="144" t="s">
        <v>350</v>
      </c>
      <c r="BQ74" s="292"/>
    </row>
    <row r="75" spans="1:69" s="108" customFormat="1" ht="24" customHeight="1">
      <c r="A75" s="45"/>
      <c r="B75" s="184"/>
      <c r="C75" s="133">
        <v>51</v>
      </c>
      <c r="D75" s="133" t="s">
        <v>99</v>
      </c>
      <c r="E75" s="134" t="s">
        <v>351</v>
      </c>
      <c r="F75" s="135" t="s">
        <v>352</v>
      </c>
      <c r="G75" s="136" t="s">
        <v>156</v>
      </c>
      <c r="H75" s="155">
        <v>3</v>
      </c>
      <c r="I75" s="138">
        <v>24200</v>
      </c>
      <c r="J75" s="185">
        <f t="shared" si="40"/>
        <v>72600</v>
      </c>
      <c r="K75" s="161"/>
      <c r="L75" s="106"/>
      <c r="M75" s="139" t="s">
        <v>62</v>
      </c>
      <c r="N75" s="140" t="s">
        <v>71</v>
      </c>
      <c r="O75" s="141"/>
      <c r="P75" s="142">
        <f t="shared" si="41"/>
        <v>0</v>
      </c>
      <c r="Q75" s="142">
        <v>0</v>
      </c>
      <c r="R75" s="142">
        <f t="shared" si="42"/>
        <v>0</v>
      </c>
      <c r="S75" s="142">
        <v>0</v>
      </c>
      <c r="T75" s="143">
        <f t="shared" si="43"/>
        <v>0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R75" s="144" t="s">
        <v>234</v>
      </c>
      <c r="AT75" s="144" t="s">
        <v>99</v>
      </c>
      <c r="AU75" s="144" t="s">
        <v>162</v>
      </c>
      <c r="AY75" s="105" t="s">
        <v>175</v>
      </c>
      <c r="BE75" s="145">
        <f t="shared" si="44"/>
        <v>72600</v>
      </c>
      <c r="BF75" s="145">
        <f t="shared" si="45"/>
        <v>0</v>
      </c>
      <c r="BG75" s="145">
        <f t="shared" si="46"/>
        <v>0</v>
      </c>
      <c r="BH75" s="145">
        <f t="shared" si="47"/>
        <v>0</v>
      </c>
      <c r="BI75" s="145">
        <f t="shared" si="48"/>
        <v>0</v>
      </c>
      <c r="BJ75" s="105" t="s">
        <v>173</v>
      </c>
      <c r="BK75" s="145">
        <f t="shared" si="49"/>
        <v>72600</v>
      </c>
      <c r="BL75" s="105" t="s">
        <v>234</v>
      </c>
      <c r="BM75" s="144" t="s">
        <v>353</v>
      </c>
      <c r="BQ75" s="292"/>
    </row>
    <row r="76" spans="2:69" s="124" customFormat="1" ht="25.5" customHeight="1" hidden="1">
      <c r="B76" s="177"/>
      <c r="C76" s="128"/>
      <c r="D76" s="178" t="s">
        <v>170</v>
      </c>
      <c r="E76" s="179" t="s">
        <v>354</v>
      </c>
      <c r="F76" s="179" t="s">
        <v>355</v>
      </c>
      <c r="G76" s="128"/>
      <c r="H76" s="128"/>
      <c r="I76" s="180"/>
      <c r="J76" s="181">
        <f>BK76</f>
        <v>165000</v>
      </c>
      <c r="L76" s="125"/>
      <c r="M76" s="127"/>
      <c r="N76" s="128"/>
      <c r="O76" s="128"/>
      <c r="P76" s="129">
        <f>SUM(P77:P82)</f>
        <v>0</v>
      </c>
      <c r="Q76" s="128"/>
      <c r="R76" s="129">
        <f>SUM(R77:R82)</f>
        <v>0</v>
      </c>
      <c r="S76" s="128"/>
      <c r="T76" s="130">
        <f>SUM(T77:T82)</f>
        <v>0</v>
      </c>
      <c r="AR76" s="126" t="s">
        <v>190</v>
      </c>
      <c r="AT76" s="131" t="s">
        <v>170</v>
      </c>
      <c r="AU76" s="131" t="s">
        <v>174</v>
      </c>
      <c r="AY76" s="126" t="s">
        <v>175</v>
      </c>
      <c r="BK76" s="132">
        <f>SUM(BK77:BK82)</f>
        <v>165000</v>
      </c>
      <c r="BQ76" s="296"/>
    </row>
    <row r="77" spans="1:69" s="108" customFormat="1" ht="16.5" customHeight="1" hidden="1">
      <c r="A77" s="45"/>
      <c r="B77" s="184"/>
      <c r="C77" s="133">
        <v>52</v>
      </c>
      <c r="D77" s="133" t="s">
        <v>99</v>
      </c>
      <c r="E77" s="134" t="s">
        <v>356</v>
      </c>
      <c r="F77" s="135" t="s">
        <v>357</v>
      </c>
      <c r="G77" s="136" t="s">
        <v>303</v>
      </c>
      <c r="H77" s="137">
        <v>1</v>
      </c>
      <c r="I77" s="138">
        <v>15400</v>
      </c>
      <c r="J77" s="185">
        <f aca="true" t="shared" si="50" ref="J77:J82">ROUND(I77*H77,2)</f>
        <v>15400</v>
      </c>
      <c r="K77" s="161"/>
      <c r="L77" s="106"/>
      <c r="M77" s="139" t="s">
        <v>62</v>
      </c>
      <c r="N77" s="140" t="s">
        <v>71</v>
      </c>
      <c r="O77" s="141"/>
      <c r="P77" s="142">
        <f aca="true" t="shared" si="51" ref="P77:P82">O77*H77</f>
        <v>0</v>
      </c>
      <c r="Q77" s="142">
        <v>0</v>
      </c>
      <c r="R77" s="142">
        <f aca="true" t="shared" si="52" ref="R77:R82">Q77*H77</f>
        <v>0</v>
      </c>
      <c r="S77" s="142">
        <v>0</v>
      </c>
      <c r="T77" s="143">
        <f aca="true" t="shared" si="53" ref="T77:T82">S77*H77</f>
        <v>0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R77" s="144" t="s">
        <v>358</v>
      </c>
      <c r="AT77" s="144" t="s">
        <v>99</v>
      </c>
      <c r="AU77" s="144" t="s">
        <v>173</v>
      </c>
      <c r="AY77" s="105" t="s">
        <v>175</v>
      </c>
      <c r="BE77" s="145">
        <f aca="true" t="shared" si="54" ref="BE77:BE82">IF(N77="základní",J77,0)</f>
        <v>15400</v>
      </c>
      <c r="BF77" s="145">
        <f aca="true" t="shared" si="55" ref="BF77:BF82">IF(N77="snížená",J77,0)</f>
        <v>0</v>
      </c>
      <c r="BG77" s="145">
        <f aca="true" t="shared" si="56" ref="BG77:BG82">IF(N77="zákl. přenesená",J77,0)</f>
        <v>0</v>
      </c>
      <c r="BH77" s="145">
        <f aca="true" t="shared" si="57" ref="BH77:BH82">IF(N77="sníž. přenesená",J77,0)</f>
        <v>0</v>
      </c>
      <c r="BI77" s="145">
        <f aca="true" t="shared" si="58" ref="BI77:BI82">IF(N77="nulová",J77,0)</f>
        <v>0</v>
      </c>
      <c r="BJ77" s="105" t="s">
        <v>173</v>
      </c>
      <c r="BK77" s="145">
        <f aca="true" t="shared" si="59" ref="BK77:BK82">ROUND(I77*H77,2)</f>
        <v>15400</v>
      </c>
      <c r="BL77" s="105" t="s">
        <v>358</v>
      </c>
      <c r="BM77" s="144" t="s">
        <v>359</v>
      </c>
      <c r="BQ77" s="292"/>
    </row>
    <row r="78" spans="1:69" s="108" customFormat="1" ht="33" customHeight="1" hidden="1">
      <c r="A78" s="45"/>
      <c r="B78" s="184"/>
      <c r="C78" s="133">
        <v>53</v>
      </c>
      <c r="D78" s="133" t="s">
        <v>99</v>
      </c>
      <c r="E78" s="134" t="s">
        <v>360</v>
      </c>
      <c r="F78" s="135" t="s">
        <v>361</v>
      </c>
      <c r="G78" s="136" t="s">
        <v>303</v>
      </c>
      <c r="H78" s="137">
        <v>1</v>
      </c>
      <c r="I78" s="138">
        <v>48600</v>
      </c>
      <c r="J78" s="185">
        <f t="shared" si="50"/>
        <v>48600</v>
      </c>
      <c r="K78" s="161"/>
      <c r="L78" s="106"/>
      <c r="M78" s="139" t="s">
        <v>62</v>
      </c>
      <c r="N78" s="140" t="s">
        <v>71</v>
      </c>
      <c r="O78" s="141"/>
      <c r="P78" s="142">
        <f t="shared" si="51"/>
        <v>0</v>
      </c>
      <c r="Q78" s="142">
        <v>0</v>
      </c>
      <c r="R78" s="142">
        <f t="shared" si="52"/>
        <v>0</v>
      </c>
      <c r="S78" s="142">
        <v>0</v>
      </c>
      <c r="T78" s="143">
        <f t="shared" si="53"/>
        <v>0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R78" s="144" t="s">
        <v>358</v>
      </c>
      <c r="AT78" s="144" t="s">
        <v>99</v>
      </c>
      <c r="AU78" s="144" t="s">
        <v>173</v>
      </c>
      <c r="AY78" s="105" t="s">
        <v>175</v>
      </c>
      <c r="BE78" s="145">
        <f t="shared" si="54"/>
        <v>48600</v>
      </c>
      <c r="BF78" s="145">
        <f t="shared" si="55"/>
        <v>0</v>
      </c>
      <c r="BG78" s="145">
        <f t="shared" si="56"/>
        <v>0</v>
      </c>
      <c r="BH78" s="145">
        <f t="shared" si="57"/>
        <v>0</v>
      </c>
      <c r="BI78" s="145">
        <f t="shared" si="58"/>
        <v>0</v>
      </c>
      <c r="BJ78" s="105" t="s">
        <v>173</v>
      </c>
      <c r="BK78" s="145">
        <f t="shared" si="59"/>
        <v>48600</v>
      </c>
      <c r="BL78" s="105" t="s">
        <v>358</v>
      </c>
      <c r="BM78" s="144" t="s">
        <v>362</v>
      </c>
      <c r="BQ78" s="292"/>
    </row>
    <row r="79" spans="1:69" s="108" customFormat="1" ht="16.5" customHeight="1" hidden="1">
      <c r="A79" s="45"/>
      <c r="B79" s="184"/>
      <c r="C79" s="133">
        <v>54</v>
      </c>
      <c r="D79" s="133" t="s">
        <v>99</v>
      </c>
      <c r="E79" s="134" t="s">
        <v>363</v>
      </c>
      <c r="F79" s="135" t="s">
        <v>364</v>
      </c>
      <c r="G79" s="136" t="s">
        <v>303</v>
      </c>
      <c r="H79" s="137">
        <v>1</v>
      </c>
      <c r="I79" s="138">
        <v>15000</v>
      </c>
      <c r="J79" s="185">
        <f t="shared" si="50"/>
        <v>15000</v>
      </c>
      <c r="K79" s="161"/>
      <c r="L79" s="106"/>
      <c r="M79" s="139" t="s">
        <v>62</v>
      </c>
      <c r="N79" s="140" t="s">
        <v>71</v>
      </c>
      <c r="O79" s="141"/>
      <c r="P79" s="142">
        <f t="shared" si="51"/>
        <v>0</v>
      </c>
      <c r="Q79" s="142">
        <v>0</v>
      </c>
      <c r="R79" s="142">
        <f t="shared" si="52"/>
        <v>0</v>
      </c>
      <c r="S79" s="142">
        <v>0</v>
      </c>
      <c r="T79" s="143">
        <f t="shared" si="53"/>
        <v>0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R79" s="144" t="s">
        <v>358</v>
      </c>
      <c r="AT79" s="144" t="s">
        <v>99</v>
      </c>
      <c r="AU79" s="144" t="s">
        <v>173</v>
      </c>
      <c r="AY79" s="105" t="s">
        <v>175</v>
      </c>
      <c r="BE79" s="145">
        <f t="shared" si="54"/>
        <v>15000</v>
      </c>
      <c r="BF79" s="145">
        <f t="shared" si="55"/>
        <v>0</v>
      </c>
      <c r="BG79" s="145">
        <f t="shared" si="56"/>
        <v>0</v>
      </c>
      <c r="BH79" s="145">
        <f t="shared" si="57"/>
        <v>0</v>
      </c>
      <c r="BI79" s="145">
        <f t="shared" si="58"/>
        <v>0</v>
      </c>
      <c r="BJ79" s="105" t="s">
        <v>173</v>
      </c>
      <c r="BK79" s="145">
        <f t="shared" si="59"/>
        <v>15000</v>
      </c>
      <c r="BL79" s="105" t="s">
        <v>358</v>
      </c>
      <c r="BM79" s="144" t="s">
        <v>365</v>
      </c>
      <c r="BQ79" s="292"/>
    </row>
    <row r="80" spans="1:69" s="108" customFormat="1" ht="16.5" customHeight="1" hidden="1">
      <c r="A80" s="45"/>
      <c r="B80" s="184"/>
      <c r="C80" s="133">
        <v>55</v>
      </c>
      <c r="D80" s="133" t="s">
        <v>99</v>
      </c>
      <c r="E80" s="134" t="s">
        <v>366</v>
      </c>
      <c r="F80" s="135" t="s">
        <v>86</v>
      </c>
      <c r="G80" s="136" t="s">
        <v>303</v>
      </c>
      <c r="H80" s="137">
        <v>1</v>
      </c>
      <c r="I80" s="138">
        <v>42000</v>
      </c>
      <c r="J80" s="185">
        <f t="shared" si="50"/>
        <v>42000</v>
      </c>
      <c r="K80" s="161"/>
      <c r="L80" s="106"/>
      <c r="M80" s="139" t="s">
        <v>62</v>
      </c>
      <c r="N80" s="140" t="s">
        <v>71</v>
      </c>
      <c r="O80" s="141"/>
      <c r="P80" s="142">
        <f t="shared" si="51"/>
        <v>0</v>
      </c>
      <c r="Q80" s="142">
        <v>0</v>
      </c>
      <c r="R80" s="142">
        <f t="shared" si="52"/>
        <v>0</v>
      </c>
      <c r="S80" s="142">
        <v>0</v>
      </c>
      <c r="T80" s="143">
        <f t="shared" si="53"/>
        <v>0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R80" s="144" t="s">
        <v>358</v>
      </c>
      <c r="AT80" s="144" t="s">
        <v>99</v>
      </c>
      <c r="AU80" s="144" t="s">
        <v>173</v>
      </c>
      <c r="AY80" s="105" t="s">
        <v>175</v>
      </c>
      <c r="BE80" s="145">
        <f t="shared" si="54"/>
        <v>42000</v>
      </c>
      <c r="BF80" s="145">
        <f t="shared" si="55"/>
        <v>0</v>
      </c>
      <c r="BG80" s="145">
        <f t="shared" si="56"/>
        <v>0</v>
      </c>
      <c r="BH80" s="145">
        <f t="shared" si="57"/>
        <v>0</v>
      </c>
      <c r="BI80" s="145">
        <f t="shared" si="58"/>
        <v>0</v>
      </c>
      <c r="BJ80" s="105" t="s">
        <v>173</v>
      </c>
      <c r="BK80" s="145">
        <f t="shared" si="59"/>
        <v>42000</v>
      </c>
      <c r="BL80" s="105" t="s">
        <v>358</v>
      </c>
      <c r="BM80" s="144" t="s">
        <v>367</v>
      </c>
      <c r="BQ80" s="292"/>
    </row>
    <row r="81" spans="1:69" s="108" customFormat="1" ht="16.5" customHeight="1" hidden="1">
      <c r="A81" s="45"/>
      <c r="B81" s="184"/>
      <c r="C81" s="133">
        <v>56</v>
      </c>
      <c r="D81" s="133" t="s">
        <v>99</v>
      </c>
      <c r="E81" s="134" t="s">
        <v>368</v>
      </c>
      <c r="F81" s="135" t="s">
        <v>369</v>
      </c>
      <c r="G81" s="136" t="s">
        <v>303</v>
      </c>
      <c r="H81" s="137">
        <v>1</v>
      </c>
      <c r="I81" s="138">
        <v>16000</v>
      </c>
      <c r="J81" s="185">
        <f t="shared" si="50"/>
        <v>16000</v>
      </c>
      <c r="K81" s="161"/>
      <c r="L81" s="106"/>
      <c r="M81" s="139" t="s">
        <v>62</v>
      </c>
      <c r="N81" s="140" t="s">
        <v>71</v>
      </c>
      <c r="O81" s="141"/>
      <c r="P81" s="142">
        <f t="shared" si="51"/>
        <v>0</v>
      </c>
      <c r="Q81" s="142">
        <v>0</v>
      </c>
      <c r="R81" s="142">
        <f t="shared" si="52"/>
        <v>0</v>
      </c>
      <c r="S81" s="142">
        <v>0</v>
      </c>
      <c r="T81" s="143">
        <f t="shared" si="53"/>
        <v>0</v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R81" s="144" t="s">
        <v>358</v>
      </c>
      <c r="AT81" s="144" t="s">
        <v>99</v>
      </c>
      <c r="AU81" s="144" t="s">
        <v>173</v>
      </c>
      <c r="AY81" s="105" t="s">
        <v>175</v>
      </c>
      <c r="BE81" s="145">
        <f t="shared" si="54"/>
        <v>16000</v>
      </c>
      <c r="BF81" s="145">
        <f t="shared" si="55"/>
        <v>0</v>
      </c>
      <c r="BG81" s="145">
        <f t="shared" si="56"/>
        <v>0</v>
      </c>
      <c r="BH81" s="145">
        <f t="shared" si="57"/>
        <v>0</v>
      </c>
      <c r="BI81" s="145">
        <f t="shared" si="58"/>
        <v>0</v>
      </c>
      <c r="BJ81" s="105" t="s">
        <v>173</v>
      </c>
      <c r="BK81" s="145">
        <f t="shared" si="59"/>
        <v>16000</v>
      </c>
      <c r="BL81" s="105" t="s">
        <v>358</v>
      </c>
      <c r="BM81" s="144" t="s">
        <v>370</v>
      </c>
      <c r="BQ81" s="292"/>
    </row>
    <row r="82" spans="1:69" s="108" customFormat="1" ht="24" customHeight="1" hidden="1">
      <c r="A82" s="45"/>
      <c r="B82" s="184"/>
      <c r="C82" s="133">
        <v>57</v>
      </c>
      <c r="D82" s="133" t="s">
        <v>99</v>
      </c>
      <c r="E82" s="134" t="s">
        <v>371</v>
      </c>
      <c r="F82" s="135" t="s">
        <v>372</v>
      </c>
      <c r="G82" s="136" t="s">
        <v>303</v>
      </c>
      <c r="H82" s="137">
        <v>1</v>
      </c>
      <c r="I82" s="138">
        <v>28000</v>
      </c>
      <c r="J82" s="185">
        <f t="shared" si="50"/>
        <v>28000</v>
      </c>
      <c r="K82" s="161"/>
      <c r="L82" s="106"/>
      <c r="M82" s="156" t="s">
        <v>62</v>
      </c>
      <c r="N82" s="157" t="s">
        <v>71</v>
      </c>
      <c r="O82" s="158"/>
      <c r="P82" s="159">
        <f t="shared" si="51"/>
        <v>0</v>
      </c>
      <c r="Q82" s="159">
        <v>0</v>
      </c>
      <c r="R82" s="159">
        <f t="shared" si="52"/>
        <v>0</v>
      </c>
      <c r="S82" s="159">
        <v>0</v>
      </c>
      <c r="T82" s="160">
        <f t="shared" si="53"/>
        <v>0</v>
      </c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R82" s="144" t="s">
        <v>358</v>
      </c>
      <c r="AT82" s="144" t="s">
        <v>99</v>
      </c>
      <c r="AU82" s="144" t="s">
        <v>173</v>
      </c>
      <c r="AY82" s="105" t="s">
        <v>175</v>
      </c>
      <c r="BE82" s="145">
        <f t="shared" si="54"/>
        <v>28000</v>
      </c>
      <c r="BF82" s="145">
        <f t="shared" si="55"/>
        <v>0</v>
      </c>
      <c r="BG82" s="145">
        <f t="shared" si="56"/>
        <v>0</v>
      </c>
      <c r="BH82" s="145">
        <f t="shared" si="57"/>
        <v>0</v>
      </c>
      <c r="BI82" s="145">
        <f t="shared" si="58"/>
        <v>0</v>
      </c>
      <c r="BJ82" s="105" t="s">
        <v>173</v>
      </c>
      <c r="BK82" s="145">
        <f t="shared" si="59"/>
        <v>28000</v>
      </c>
      <c r="BL82" s="105" t="s">
        <v>358</v>
      </c>
      <c r="BM82" s="144" t="s">
        <v>373</v>
      </c>
      <c r="BQ82" s="292"/>
    </row>
    <row r="83" spans="1:69" s="108" customFormat="1" ht="6.75" customHeight="1">
      <c r="A83" s="45"/>
      <c r="B83" s="187"/>
      <c r="C83" s="188"/>
      <c r="D83" s="188"/>
      <c r="E83" s="188"/>
      <c r="F83" s="188"/>
      <c r="G83" s="188"/>
      <c r="H83" s="188"/>
      <c r="I83" s="188"/>
      <c r="J83" s="189"/>
      <c r="K83" s="110"/>
      <c r="L83" s="106"/>
      <c r="M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BQ83" s="292"/>
    </row>
    <row r="85" ht="12.75">
      <c r="BR85" s="226" t="s">
        <v>4</v>
      </c>
    </row>
  </sheetData>
  <sheetProtection/>
  <mergeCells count="3">
    <mergeCell ref="E5:H5"/>
    <mergeCell ref="E7:H7"/>
    <mergeCell ref="BP11:BQ11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0.140625" style="226" customWidth="1"/>
    <col min="2" max="2" width="13.00390625" style="226" customWidth="1"/>
    <col min="3" max="3" width="11.7109375" style="226" customWidth="1"/>
    <col min="4" max="4" width="7.8515625" style="226" customWidth="1"/>
    <col min="5" max="5" width="13.421875" style="226" customWidth="1"/>
    <col min="6" max="6" width="14.57421875" style="226" customWidth="1"/>
    <col min="7" max="7" width="20.140625" style="249" customWidth="1"/>
    <col min="8" max="8" width="16.140625" style="250" customWidth="1"/>
    <col min="9" max="9" width="10.140625" style="226" hidden="1" customWidth="1"/>
    <col min="10" max="16384" width="9.140625" style="226" customWidth="1"/>
  </cols>
  <sheetData>
    <row r="1" spans="1:9" ht="24.75">
      <c r="A1" s="228" t="s">
        <v>396</v>
      </c>
      <c r="B1" s="229"/>
      <c r="C1" s="229"/>
      <c r="D1" s="229"/>
      <c r="E1" s="229"/>
      <c r="F1" s="230"/>
      <c r="G1" s="231"/>
      <c r="H1" s="232"/>
      <c r="I1" s="233"/>
    </row>
    <row r="2" spans="1:9" ht="12.75">
      <c r="A2" s="90" t="s">
        <v>397</v>
      </c>
      <c r="B2" s="90" t="s">
        <v>398</v>
      </c>
      <c r="C2" s="234"/>
      <c r="D2" s="234"/>
      <c r="E2" s="225"/>
      <c r="F2" s="235" t="s">
        <v>399</v>
      </c>
      <c r="G2" s="260" t="s">
        <v>454</v>
      </c>
      <c r="H2" s="237"/>
      <c r="I2" s="225"/>
    </row>
    <row r="3" spans="1:9" ht="12.75">
      <c r="A3" s="225"/>
      <c r="B3" s="225"/>
      <c r="C3" s="225"/>
      <c r="D3" s="225"/>
      <c r="E3" s="225"/>
      <c r="F3" s="235" t="s">
        <v>400</v>
      </c>
      <c r="G3" s="236" t="s">
        <v>401</v>
      </c>
      <c r="H3" s="237"/>
      <c r="I3" s="238"/>
    </row>
    <row r="4" spans="1:9" ht="12.75">
      <c r="A4" s="225"/>
      <c r="B4" s="225" t="s">
        <v>402</v>
      </c>
      <c r="C4" s="225"/>
      <c r="D4" s="225"/>
      <c r="E4" s="225"/>
      <c r="F4" s="235" t="s">
        <v>64</v>
      </c>
      <c r="G4" s="261">
        <v>45108</v>
      </c>
      <c r="H4" s="227"/>
      <c r="I4" s="225"/>
    </row>
    <row r="5" spans="1:9" ht="12.75">
      <c r="A5" s="225"/>
      <c r="B5" s="239"/>
      <c r="C5" s="239"/>
      <c r="D5" s="240"/>
      <c r="E5" s="225"/>
      <c r="F5" s="235" t="s">
        <v>403</v>
      </c>
      <c r="G5" s="241"/>
      <c r="H5" s="227"/>
      <c r="I5" s="225"/>
    </row>
    <row r="6" spans="1:9" ht="12.75">
      <c r="A6" s="242" t="s">
        <v>404</v>
      </c>
      <c r="B6" s="243" t="s">
        <v>405</v>
      </c>
      <c r="C6" s="243" t="s">
        <v>406</v>
      </c>
      <c r="D6" s="243" t="s">
        <v>407</v>
      </c>
      <c r="E6" s="243" t="s">
        <v>408</v>
      </c>
      <c r="F6" s="243" t="s">
        <v>409</v>
      </c>
      <c r="G6" s="244" t="s">
        <v>410</v>
      </c>
      <c r="H6" s="245" t="s">
        <v>411</v>
      </c>
      <c r="I6" s="243" t="s">
        <v>92</v>
      </c>
    </row>
    <row r="7" spans="1:9" s="286" customFormat="1" ht="9.75" customHeight="1" thickBot="1">
      <c r="A7" s="281" t="s">
        <v>412</v>
      </c>
      <c r="B7" s="282"/>
      <c r="C7" s="282" t="s">
        <v>413</v>
      </c>
      <c r="D7" s="282">
        <v>47</v>
      </c>
      <c r="E7" s="283">
        <v>75</v>
      </c>
      <c r="F7" s="283">
        <v>3525</v>
      </c>
      <c r="G7" s="284">
        <v>0.26</v>
      </c>
      <c r="H7" s="285">
        <v>2.7</v>
      </c>
      <c r="I7" s="283"/>
    </row>
    <row r="8" spans="1:9" s="286" customFormat="1" ht="9.75" customHeight="1" thickBot="1">
      <c r="A8" s="287"/>
      <c r="B8" s="287"/>
      <c r="C8" s="287"/>
      <c r="D8" s="287"/>
      <c r="E8" s="288" t="s">
        <v>414</v>
      </c>
      <c r="F8" s="289">
        <v>3524</v>
      </c>
      <c r="G8" s="290">
        <v>0.26</v>
      </c>
      <c r="H8" s="291">
        <v>2.7</v>
      </c>
      <c r="I8" s="289"/>
    </row>
    <row r="9" spans="1:9" s="286" customFormat="1" ht="9.75" customHeight="1" thickBot="1">
      <c r="A9" s="281" t="s">
        <v>415</v>
      </c>
      <c r="B9" s="282"/>
      <c r="C9" s="282" t="s">
        <v>413</v>
      </c>
      <c r="D9" s="282">
        <v>3</v>
      </c>
      <c r="E9" s="283">
        <v>130</v>
      </c>
      <c r="F9" s="283">
        <v>390</v>
      </c>
      <c r="G9" s="284">
        <v>0.22</v>
      </c>
      <c r="H9" s="285">
        <v>8</v>
      </c>
      <c r="I9" s="283"/>
    </row>
    <row r="10" spans="1:9" s="286" customFormat="1" ht="9.75" customHeight="1" thickBot="1">
      <c r="A10" s="287"/>
      <c r="B10" s="287"/>
      <c r="C10" s="287"/>
      <c r="D10" s="287"/>
      <c r="E10" s="288" t="s">
        <v>414</v>
      </c>
      <c r="F10" s="289">
        <v>390</v>
      </c>
      <c r="G10" s="290">
        <v>0.22</v>
      </c>
      <c r="H10" s="291">
        <v>8</v>
      </c>
      <c r="I10" s="289"/>
    </row>
    <row r="11" spans="1:9" s="286" customFormat="1" ht="9.75" customHeight="1">
      <c r="A11" s="281" t="s">
        <v>416</v>
      </c>
      <c r="B11" s="282"/>
      <c r="C11" s="282" t="s">
        <v>413</v>
      </c>
      <c r="D11" s="282">
        <v>2</v>
      </c>
      <c r="E11" s="283">
        <v>7138</v>
      </c>
      <c r="F11" s="283">
        <v>14276</v>
      </c>
      <c r="G11" s="284">
        <v>11.49</v>
      </c>
      <c r="H11" s="285">
        <v>481.9</v>
      </c>
      <c r="I11" s="283"/>
    </row>
    <row r="12" spans="1:9" s="286" customFormat="1" ht="9.75" customHeight="1">
      <c r="A12" s="281" t="s">
        <v>416</v>
      </c>
      <c r="B12" s="282"/>
      <c r="C12" s="282" t="s">
        <v>413</v>
      </c>
      <c r="D12" s="282">
        <v>2</v>
      </c>
      <c r="E12" s="283">
        <v>6296</v>
      </c>
      <c r="F12" s="283">
        <v>12592</v>
      </c>
      <c r="G12" s="284">
        <v>10.14</v>
      </c>
      <c r="H12" s="285">
        <v>425</v>
      </c>
      <c r="I12" s="283"/>
    </row>
    <row r="13" spans="1:9" s="286" customFormat="1" ht="9.75" customHeight="1">
      <c r="A13" s="281" t="s">
        <v>416</v>
      </c>
      <c r="B13" s="282"/>
      <c r="C13" s="282" t="s">
        <v>413</v>
      </c>
      <c r="D13" s="282">
        <v>2</v>
      </c>
      <c r="E13" s="283">
        <v>1662</v>
      </c>
      <c r="F13" s="283">
        <v>3324</v>
      </c>
      <c r="G13" s="284">
        <v>2.68</v>
      </c>
      <c r="H13" s="285">
        <v>112.2</v>
      </c>
      <c r="I13" s="283"/>
    </row>
    <row r="14" spans="1:9" s="286" customFormat="1" ht="9.75" customHeight="1">
      <c r="A14" s="281" t="s">
        <v>416</v>
      </c>
      <c r="B14" s="282"/>
      <c r="C14" s="282" t="s">
        <v>413</v>
      </c>
      <c r="D14" s="282">
        <v>1</v>
      </c>
      <c r="E14" s="283">
        <v>6988</v>
      </c>
      <c r="F14" s="283">
        <v>6988</v>
      </c>
      <c r="G14" s="284">
        <v>5.63</v>
      </c>
      <c r="H14" s="285">
        <v>235.9</v>
      </c>
      <c r="I14" s="283"/>
    </row>
    <row r="15" spans="1:9" s="286" customFormat="1" ht="9.75" customHeight="1">
      <c r="A15" s="281" t="s">
        <v>416</v>
      </c>
      <c r="B15" s="282"/>
      <c r="C15" s="282" t="s">
        <v>413</v>
      </c>
      <c r="D15" s="282">
        <v>1</v>
      </c>
      <c r="E15" s="283">
        <v>6938</v>
      </c>
      <c r="F15" s="283">
        <v>6938</v>
      </c>
      <c r="G15" s="284">
        <v>5.59</v>
      </c>
      <c r="H15" s="285">
        <v>234.2</v>
      </c>
      <c r="I15" s="283"/>
    </row>
    <row r="16" spans="1:9" s="286" customFormat="1" ht="9.75" customHeight="1">
      <c r="A16" s="281" t="s">
        <v>416</v>
      </c>
      <c r="B16" s="282"/>
      <c r="C16" s="282" t="s">
        <v>413</v>
      </c>
      <c r="D16" s="282">
        <v>1</v>
      </c>
      <c r="E16" s="283">
        <v>6497</v>
      </c>
      <c r="F16" s="283">
        <v>6497</v>
      </c>
      <c r="G16" s="284">
        <v>5.23</v>
      </c>
      <c r="H16" s="285">
        <v>219.3</v>
      </c>
      <c r="I16" s="283"/>
    </row>
    <row r="17" spans="1:9" s="286" customFormat="1" ht="9.75" customHeight="1">
      <c r="A17" s="281" t="s">
        <v>416</v>
      </c>
      <c r="B17" s="282"/>
      <c r="C17" s="282" t="s">
        <v>413</v>
      </c>
      <c r="D17" s="282">
        <v>1</v>
      </c>
      <c r="E17" s="283">
        <v>6496</v>
      </c>
      <c r="F17" s="283">
        <v>6496</v>
      </c>
      <c r="G17" s="284">
        <v>5.23</v>
      </c>
      <c r="H17" s="285">
        <v>219.3</v>
      </c>
      <c r="I17" s="283"/>
    </row>
    <row r="18" spans="1:9" s="286" customFormat="1" ht="9.75" customHeight="1">
      <c r="A18" s="281" t="s">
        <v>416</v>
      </c>
      <c r="B18" s="282"/>
      <c r="C18" s="282" t="s">
        <v>413</v>
      </c>
      <c r="D18" s="282">
        <v>1</v>
      </c>
      <c r="E18" s="283">
        <v>1603</v>
      </c>
      <c r="F18" s="283">
        <v>1603</v>
      </c>
      <c r="G18" s="284">
        <v>1.29</v>
      </c>
      <c r="H18" s="285">
        <v>54.1</v>
      </c>
      <c r="I18" s="283"/>
    </row>
    <row r="19" spans="1:9" s="286" customFormat="1" ht="9.75" customHeight="1" thickBot="1">
      <c r="A19" s="281" t="s">
        <v>416</v>
      </c>
      <c r="B19" s="282"/>
      <c r="C19" s="282" t="s">
        <v>413</v>
      </c>
      <c r="D19" s="282">
        <v>1</v>
      </c>
      <c r="E19" s="283">
        <v>1602</v>
      </c>
      <c r="F19" s="283">
        <v>1602</v>
      </c>
      <c r="G19" s="284">
        <v>1.29</v>
      </c>
      <c r="H19" s="285">
        <v>54.1</v>
      </c>
      <c r="I19" s="283"/>
    </row>
    <row r="20" spans="1:9" s="286" customFormat="1" ht="9.75" customHeight="1" thickBot="1">
      <c r="A20" s="287"/>
      <c r="B20" s="287"/>
      <c r="C20" s="287"/>
      <c r="D20" s="287"/>
      <c r="E20" s="288" t="s">
        <v>414</v>
      </c>
      <c r="F20" s="289">
        <v>60316</v>
      </c>
      <c r="G20" s="290">
        <v>48.55</v>
      </c>
      <c r="H20" s="291">
        <v>2036</v>
      </c>
      <c r="I20" s="289"/>
    </row>
    <row r="21" spans="1:9" s="286" customFormat="1" ht="9.75" customHeight="1">
      <c r="A21" s="281" t="s">
        <v>417</v>
      </c>
      <c r="B21" s="282"/>
      <c r="C21" s="282" t="s">
        <v>413</v>
      </c>
      <c r="D21" s="282">
        <v>1</v>
      </c>
      <c r="E21" s="283">
        <v>1248</v>
      </c>
      <c r="F21" s="283">
        <v>1248</v>
      </c>
      <c r="G21" s="284">
        <v>0.69</v>
      </c>
      <c r="H21" s="285">
        <v>16.1</v>
      </c>
      <c r="I21" s="283"/>
    </row>
    <row r="22" spans="1:9" s="286" customFormat="1" ht="9.75" customHeight="1">
      <c r="A22" s="281" t="s">
        <v>417</v>
      </c>
      <c r="B22" s="282"/>
      <c r="C22" s="282" t="s">
        <v>413</v>
      </c>
      <c r="D22" s="282">
        <v>2</v>
      </c>
      <c r="E22" s="283">
        <v>805</v>
      </c>
      <c r="F22" s="283">
        <v>1610</v>
      </c>
      <c r="G22" s="284">
        <v>0.89</v>
      </c>
      <c r="H22" s="285">
        <v>20.7</v>
      </c>
      <c r="I22" s="283"/>
    </row>
    <row r="23" spans="1:9" s="286" customFormat="1" ht="9.75" customHeight="1">
      <c r="A23" s="281" t="s">
        <v>417</v>
      </c>
      <c r="B23" s="282"/>
      <c r="C23" s="282" t="s">
        <v>413</v>
      </c>
      <c r="D23" s="282">
        <v>6</v>
      </c>
      <c r="E23" s="283">
        <v>506</v>
      </c>
      <c r="F23" s="283">
        <v>3037</v>
      </c>
      <c r="G23" s="284">
        <v>1.67</v>
      </c>
      <c r="H23" s="285">
        <v>39.1</v>
      </c>
      <c r="I23" s="283"/>
    </row>
    <row r="24" spans="1:9" s="286" customFormat="1" ht="9.75" customHeight="1">
      <c r="A24" s="281" t="s">
        <v>417</v>
      </c>
      <c r="B24" s="282"/>
      <c r="C24" s="282" t="s">
        <v>413</v>
      </c>
      <c r="D24" s="282">
        <v>2</v>
      </c>
      <c r="E24" s="283">
        <v>459</v>
      </c>
      <c r="F24" s="283">
        <v>918</v>
      </c>
      <c r="G24" s="284">
        <v>0.51</v>
      </c>
      <c r="H24" s="285">
        <v>11.8</v>
      </c>
      <c r="I24" s="283"/>
    </row>
    <row r="25" spans="1:9" s="286" customFormat="1" ht="9.75" customHeight="1" thickBot="1">
      <c r="A25" s="281" t="s">
        <v>417</v>
      </c>
      <c r="B25" s="282"/>
      <c r="C25" s="282" t="s">
        <v>413</v>
      </c>
      <c r="D25" s="282">
        <v>3</v>
      </c>
      <c r="E25" s="283">
        <v>368</v>
      </c>
      <c r="F25" s="283">
        <v>1105</v>
      </c>
      <c r="G25" s="284">
        <v>0.61</v>
      </c>
      <c r="H25" s="285">
        <v>14.2</v>
      </c>
      <c r="I25" s="283"/>
    </row>
    <row r="26" spans="1:9" s="286" customFormat="1" ht="9.75" customHeight="1" thickBot="1">
      <c r="A26" s="287"/>
      <c r="B26" s="287"/>
      <c r="C26" s="287"/>
      <c r="D26" s="287"/>
      <c r="E26" s="288" t="s">
        <v>414</v>
      </c>
      <c r="F26" s="289">
        <v>7917</v>
      </c>
      <c r="G26" s="290">
        <v>4.36</v>
      </c>
      <c r="H26" s="291">
        <v>101.9</v>
      </c>
      <c r="I26" s="289"/>
    </row>
    <row r="27" spans="1:9" s="286" customFormat="1" ht="9.75" customHeight="1">
      <c r="A27" s="281" t="s">
        <v>418</v>
      </c>
      <c r="B27" s="282"/>
      <c r="C27" s="282" t="s">
        <v>413</v>
      </c>
      <c r="D27" s="282">
        <v>14</v>
      </c>
      <c r="E27" s="283">
        <v>4230</v>
      </c>
      <c r="F27" s="283">
        <v>59220</v>
      </c>
      <c r="G27" s="284">
        <v>36.89</v>
      </c>
      <c r="H27" s="285">
        <v>933.9</v>
      </c>
      <c r="I27" s="283"/>
    </row>
    <row r="28" spans="1:9" s="286" customFormat="1" ht="9.75" customHeight="1">
      <c r="A28" s="281" t="s">
        <v>418</v>
      </c>
      <c r="B28" s="282"/>
      <c r="C28" s="282" t="s">
        <v>413</v>
      </c>
      <c r="D28" s="282">
        <v>11</v>
      </c>
      <c r="E28" s="283">
        <v>2893</v>
      </c>
      <c r="F28" s="283">
        <v>31823</v>
      </c>
      <c r="G28" s="284">
        <v>19.83</v>
      </c>
      <c r="H28" s="285">
        <v>501.9</v>
      </c>
      <c r="I28" s="283"/>
    </row>
    <row r="29" spans="1:9" s="286" customFormat="1" ht="9.75" customHeight="1">
      <c r="A29" s="281" t="s">
        <v>418</v>
      </c>
      <c r="B29" s="282"/>
      <c r="C29" s="282" t="s">
        <v>413</v>
      </c>
      <c r="D29" s="282">
        <v>8</v>
      </c>
      <c r="E29" s="283">
        <v>4298</v>
      </c>
      <c r="F29" s="283">
        <v>34384</v>
      </c>
      <c r="G29" s="284">
        <v>21.42</v>
      </c>
      <c r="H29" s="285">
        <v>542.3</v>
      </c>
      <c r="I29" s="283"/>
    </row>
    <row r="30" spans="1:9" s="286" customFormat="1" ht="9.75" customHeight="1">
      <c r="A30" s="281" t="s">
        <v>418</v>
      </c>
      <c r="B30" s="282"/>
      <c r="C30" s="282" t="s">
        <v>413</v>
      </c>
      <c r="D30" s="282">
        <v>4</v>
      </c>
      <c r="E30" s="283">
        <v>2900</v>
      </c>
      <c r="F30" s="283">
        <v>11600</v>
      </c>
      <c r="G30" s="284">
        <v>7.23</v>
      </c>
      <c r="H30" s="285">
        <v>182.9</v>
      </c>
      <c r="I30" s="283"/>
    </row>
    <row r="31" spans="1:9" s="286" customFormat="1" ht="9.75" customHeight="1">
      <c r="A31" s="281" t="s">
        <v>418</v>
      </c>
      <c r="B31" s="282"/>
      <c r="C31" s="282" t="s">
        <v>413</v>
      </c>
      <c r="D31" s="282">
        <v>4</v>
      </c>
      <c r="E31" s="283">
        <v>1094</v>
      </c>
      <c r="F31" s="283">
        <v>4376</v>
      </c>
      <c r="G31" s="284">
        <v>2.73</v>
      </c>
      <c r="H31" s="285">
        <v>69</v>
      </c>
      <c r="I31" s="283"/>
    </row>
    <row r="32" spans="1:9" s="286" customFormat="1" ht="9.75" customHeight="1">
      <c r="A32" s="281" t="s">
        <v>418</v>
      </c>
      <c r="B32" s="282"/>
      <c r="C32" s="282" t="s">
        <v>413</v>
      </c>
      <c r="D32" s="282">
        <v>2</v>
      </c>
      <c r="E32" s="283">
        <v>6798</v>
      </c>
      <c r="F32" s="283">
        <v>13596</v>
      </c>
      <c r="G32" s="284">
        <v>8.47</v>
      </c>
      <c r="H32" s="285">
        <v>214.4</v>
      </c>
      <c r="I32" s="283"/>
    </row>
    <row r="33" spans="1:9" s="286" customFormat="1" ht="9.75" customHeight="1">
      <c r="A33" s="281" t="s">
        <v>418</v>
      </c>
      <c r="B33" s="282"/>
      <c r="C33" s="282" t="s">
        <v>413</v>
      </c>
      <c r="D33" s="282">
        <v>2</v>
      </c>
      <c r="E33" s="283">
        <v>6483</v>
      </c>
      <c r="F33" s="283">
        <v>12967</v>
      </c>
      <c r="G33" s="284">
        <v>8.08</v>
      </c>
      <c r="H33" s="285">
        <v>204.5</v>
      </c>
      <c r="I33" s="283"/>
    </row>
    <row r="34" spans="1:9" s="286" customFormat="1" ht="9.75" customHeight="1">
      <c r="A34" s="281" t="s">
        <v>418</v>
      </c>
      <c r="B34" s="282"/>
      <c r="C34" s="282" t="s">
        <v>413</v>
      </c>
      <c r="D34" s="282">
        <v>2</v>
      </c>
      <c r="E34" s="283">
        <v>1978</v>
      </c>
      <c r="F34" s="283">
        <v>3956</v>
      </c>
      <c r="G34" s="284">
        <v>2.46</v>
      </c>
      <c r="H34" s="285">
        <v>62.4</v>
      </c>
      <c r="I34" s="283"/>
    </row>
    <row r="35" spans="1:9" s="286" customFormat="1" ht="9.75" customHeight="1">
      <c r="A35" s="281" t="s">
        <v>418</v>
      </c>
      <c r="B35" s="282"/>
      <c r="C35" s="282" t="s">
        <v>413</v>
      </c>
      <c r="D35" s="282">
        <v>2</v>
      </c>
      <c r="E35" s="283">
        <v>1291</v>
      </c>
      <c r="F35" s="283">
        <v>2582</v>
      </c>
      <c r="G35" s="284">
        <v>1.61</v>
      </c>
      <c r="H35" s="285">
        <v>40.7</v>
      </c>
      <c r="I35" s="283"/>
    </row>
    <row r="36" spans="1:9" s="286" customFormat="1" ht="9.75" customHeight="1">
      <c r="A36" s="281" t="s">
        <v>418</v>
      </c>
      <c r="B36" s="282"/>
      <c r="C36" s="282" t="s">
        <v>413</v>
      </c>
      <c r="D36" s="282">
        <v>2</v>
      </c>
      <c r="E36" s="283">
        <v>1108</v>
      </c>
      <c r="F36" s="283">
        <v>2216</v>
      </c>
      <c r="G36" s="284">
        <v>1.38</v>
      </c>
      <c r="H36" s="285">
        <v>34.9</v>
      </c>
      <c r="I36" s="283"/>
    </row>
    <row r="37" spans="1:9" s="286" customFormat="1" ht="9.75" customHeight="1" thickBot="1">
      <c r="A37" s="281" t="s">
        <v>418</v>
      </c>
      <c r="B37" s="282"/>
      <c r="C37" s="282" t="s">
        <v>413</v>
      </c>
      <c r="D37" s="282">
        <v>2</v>
      </c>
      <c r="E37" s="283">
        <v>698</v>
      </c>
      <c r="F37" s="283">
        <v>1396</v>
      </c>
      <c r="G37" s="284">
        <v>0.87</v>
      </c>
      <c r="H37" s="285">
        <v>22</v>
      </c>
      <c r="I37" s="283"/>
    </row>
    <row r="38" spans="1:9" s="286" customFormat="1" ht="9.75" customHeight="1" thickBot="1">
      <c r="A38" s="287"/>
      <c r="B38" s="287"/>
      <c r="C38" s="287"/>
      <c r="D38" s="287"/>
      <c r="E38" s="288" t="s">
        <v>414</v>
      </c>
      <c r="F38" s="289">
        <v>178115</v>
      </c>
      <c r="G38" s="290">
        <v>110.97</v>
      </c>
      <c r="H38" s="291">
        <v>2809</v>
      </c>
      <c r="I38" s="289"/>
    </row>
    <row r="39" spans="1:9" s="286" customFormat="1" ht="9.75" customHeight="1" thickBot="1">
      <c r="A39" s="281" t="s">
        <v>419</v>
      </c>
      <c r="B39" s="282"/>
      <c r="C39" s="282" t="s">
        <v>413</v>
      </c>
      <c r="D39" s="282">
        <v>2</v>
      </c>
      <c r="E39" s="283">
        <v>6259</v>
      </c>
      <c r="F39" s="283">
        <v>12519</v>
      </c>
      <c r="G39" s="284">
        <v>10.62</v>
      </c>
      <c r="H39" s="285">
        <v>328.2</v>
      </c>
      <c r="I39" s="283"/>
    </row>
    <row r="40" spans="1:9" s="286" customFormat="1" ht="9.75" customHeight="1" thickBot="1">
      <c r="A40" s="287"/>
      <c r="B40" s="287"/>
      <c r="C40" s="287"/>
      <c r="D40" s="287"/>
      <c r="E40" s="288" t="s">
        <v>414</v>
      </c>
      <c r="F40" s="289">
        <v>12518</v>
      </c>
      <c r="G40" s="290">
        <v>10.62</v>
      </c>
      <c r="H40" s="291">
        <v>328.2</v>
      </c>
      <c r="I40" s="289"/>
    </row>
    <row r="41" spans="1:9" s="286" customFormat="1" ht="9.75" customHeight="1">
      <c r="A41" s="281" t="s">
        <v>420</v>
      </c>
      <c r="B41" s="282"/>
      <c r="C41" s="282" t="s">
        <v>413</v>
      </c>
      <c r="D41" s="282">
        <v>6</v>
      </c>
      <c r="E41" s="283">
        <v>73</v>
      </c>
      <c r="F41" s="283">
        <v>438</v>
      </c>
      <c r="G41" s="284">
        <v>0.1</v>
      </c>
      <c r="H41" s="285">
        <v>2.4</v>
      </c>
      <c r="I41" s="283"/>
    </row>
    <row r="42" spans="1:9" s="286" customFormat="1" ht="9.75" customHeight="1">
      <c r="A42" s="281" t="s">
        <v>420</v>
      </c>
      <c r="B42" s="282"/>
      <c r="C42" s="282" t="s">
        <v>413</v>
      </c>
      <c r="D42" s="282">
        <v>5</v>
      </c>
      <c r="E42" s="283">
        <v>284</v>
      </c>
      <c r="F42" s="283">
        <v>1421</v>
      </c>
      <c r="G42" s="284">
        <v>0.33</v>
      </c>
      <c r="H42" s="285">
        <v>7.7</v>
      </c>
      <c r="I42" s="283"/>
    </row>
    <row r="43" spans="1:9" s="286" customFormat="1" ht="9.75" customHeight="1">
      <c r="A43" s="281" t="s">
        <v>420</v>
      </c>
      <c r="B43" s="282"/>
      <c r="C43" s="282" t="s">
        <v>413</v>
      </c>
      <c r="D43" s="282">
        <v>4</v>
      </c>
      <c r="E43" s="283">
        <v>120</v>
      </c>
      <c r="F43" s="283">
        <v>480</v>
      </c>
      <c r="G43" s="284">
        <v>0.11</v>
      </c>
      <c r="H43" s="285">
        <v>2.6</v>
      </c>
      <c r="I43" s="283"/>
    </row>
    <row r="44" spans="1:9" s="286" customFormat="1" ht="9.75" customHeight="1" thickBot="1">
      <c r="A44" s="281" t="s">
        <v>420</v>
      </c>
      <c r="B44" s="282"/>
      <c r="C44" s="282" t="s">
        <v>413</v>
      </c>
      <c r="D44" s="282">
        <v>2</v>
      </c>
      <c r="E44" s="283">
        <v>65</v>
      </c>
      <c r="F44" s="283">
        <v>130</v>
      </c>
      <c r="G44" s="284">
        <v>0.03</v>
      </c>
      <c r="H44" s="285">
        <v>0.7</v>
      </c>
      <c r="I44" s="283"/>
    </row>
    <row r="45" spans="1:9" s="286" customFormat="1" ht="9.75" customHeight="1" thickBot="1">
      <c r="A45" s="287"/>
      <c r="B45" s="287"/>
      <c r="C45" s="287"/>
      <c r="D45" s="287"/>
      <c r="E45" s="288" t="s">
        <v>414</v>
      </c>
      <c r="F45" s="289">
        <v>2468</v>
      </c>
      <c r="G45" s="290">
        <v>0.58</v>
      </c>
      <c r="H45" s="291">
        <v>13.4</v>
      </c>
      <c r="I45" s="289"/>
    </row>
    <row r="46" spans="1:9" s="286" customFormat="1" ht="9.75" customHeight="1">
      <c r="A46" s="281" t="s">
        <v>421</v>
      </c>
      <c r="B46" s="282"/>
      <c r="C46" s="282" t="s">
        <v>413</v>
      </c>
      <c r="D46" s="282">
        <v>6</v>
      </c>
      <c r="E46" s="283">
        <v>120</v>
      </c>
      <c r="F46" s="283">
        <v>720</v>
      </c>
      <c r="G46" s="284">
        <v>0.2</v>
      </c>
      <c r="H46" s="285">
        <v>5.3</v>
      </c>
      <c r="I46" s="283"/>
    </row>
    <row r="47" spans="1:9" s="286" customFormat="1" ht="9.75" customHeight="1">
      <c r="A47" s="281" t="s">
        <v>421</v>
      </c>
      <c r="B47" s="282"/>
      <c r="C47" s="282" t="s">
        <v>413</v>
      </c>
      <c r="D47" s="282">
        <v>3</v>
      </c>
      <c r="E47" s="283">
        <v>224</v>
      </c>
      <c r="F47" s="283">
        <v>672</v>
      </c>
      <c r="G47" s="284">
        <v>0.18</v>
      </c>
      <c r="H47" s="285">
        <v>5</v>
      </c>
      <c r="I47" s="283"/>
    </row>
    <row r="48" spans="1:9" s="286" customFormat="1" ht="9.75" customHeight="1" thickBot="1">
      <c r="A48" s="281" t="s">
        <v>421</v>
      </c>
      <c r="B48" s="282"/>
      <c r="C48" s="282" t="s">
        <v>413</v>
      </c>
      <c r="D48" s="282">
        <v>7</v>
      </c>
      <c r="E48" s="283">
        <v>110</v>
      </c>
      <c r="F48" s="283">
        <v>770</v>
      </c>
      <c r="G48" s="284">
        <v>0.21</v>
      </c>
      <c r="H48" s="285">
        <v>5.7</v>
      </c>
      <c r="I48" s="283"/>
    </row>
    <row r="49" spans="1:9" s="286" customFormat="1" ht="9.75" customHeight="1" thickBot="1">
      <c r="A49" s="287"/>
      <c r="B49" s="287"/>
      <c r="C49" s="287"/>
      <c r="D49" s="287"/>
      <c r="E49" s="288" t="s">
        <v>414</v>
      </c>
      <c r="F49" s="289">
        <v>2162</v>
      </c>
      <c r="G49" s="290">
        <v>0.59</v>
      </c>
      <c r="H49" s="291">
        <v>16</v>
      </c>
      <c r="I49" s="289"/>
    </row>
    <row r="50" spans="1:9" s="286" customFormat="1" ht="9.75" customHeight="1" thickBot="1">
      <c r="A50" s="281" t="s">
        <v>422</v>
      </c>
      <c r="B50" s="282"/>
      <c r="C50" s="282" t="s">
        <v>413</v>
      </c>
      <c r="D50" s="282">
        <v>5</v>
      </c>
      <c r="E50" s="283">
        <v>80</v>
      </c>
      <c r="F50" s="283">
        <v>400</v>
      </c>
      <c r="G50" s="284">
        <v>1.13</v>
      </c>
      <c r="H50" s="285">
        <v>6</v>
      </c>
      <c r="I50" s="283"/>
    </row>
    <row r="51" spans="1:9" s="286" customFormat="1" ht="9.75" customHeight="1" thickBot="1">
      <c r="A51" s="287"/>
      <c r="B51" s="287"/>
      <c r="C51" s="287"/>
      <c r="D51" s="287"/>
      <c r="E51" s="288" t="s">
        <v>414</v>
      </c>
      <c r="F51" s="289">
        <v>400</v>
      </c>
      <c r="G51" s="290">
        <v>1.13</v>
      </c>
      <c r="H51" s="291">
        <v>6</v>
      </c>
      <c r="I51" s="289"/>
    </row>
    <row r="52" spans="1:9" s="286" customFormat="1" ht="9.75" customHeight="1" thickBot="1">
      <c r="A52" s="281" t="s">
        <v>423</v>
      </c>
      <c r="B52" s="282"/>
      <c r="C52" s="282" t="s">
        <v>413</v>
      </c>
      <c r="D52" s="282">
        <v>6</v>
      </c>
      <c r="E52" s="283">
        <v>80</v>
      </c>
      <c r="F52" s="283">
        <v>480</v>
      </c>
      <c r="G52" s="284">
        <v>0.25</v>
      </c>
      <c r="H52" s="285">
        <v>8.3</v>
      </c>
      <c r="I52" s="283"/>
    </row>
    <row r="53" spans="1:9" s="286" customFormat="1" ht="9.75" customHeight="1" thickBot="1">
      <c r="A53" s="287"/>
      <c r="B53" s="287"/>
      <c r="C53" s="287"/>
      <c r="D53" s="287"/>
      <c r="E53" s="288" t="s">
        <v>414</v>
      </c>
      <c r="F53" s="289">
        <v>480</v>
      </c>
      <c r="G53" s="290">
        <v>0.25</v>
      </c>
      <c r="H53" s="291">
        <v>8.3</v>
      </c>
      <c r="I53" s="289"/>
    </row>
    <row r="54" spans="1:9" s="286" customFormat="1" ht="9.75" customHeight="1" thickBot="1">
      <c r="A54" s="281" t="s">
        <v>424</v>
      </c>
      <c r="B54" s="282"/>
      <c r="C54" s="282" t="s">
        <v>413</v>
      </c>
      <c r="D54" s="282">
        <v>99</v>
      </c>
      <c r="E54" s="283">
        <v>75</v>
      </c>
      <c r="F54" s="283">
        <v>7425</v>
      </c>
      <c r="G54" s="284">
        <v>0.53</v>
      </c>
      <c r="H54" s="285">
        <v>5.5</v>
      </c>
      <c r="I54" s="283"/>
    </row>
    <row r="55" spans="1:9" s="286" customFormat="1" ht="9.75" customHeight="1" thickBot="1">
      <c r="A55" s="287"/>
      <c r="B55" s="287"/>
      <c r="C55" s="287"/>
      <c r="D55" s="287"/>
      <c r="E55" s="288" t="s">
        <v>414</v>
      </c>
      <c r="F55" s="289">
        <v>7424</v>
      </c>
      <c r="G55" s="290">
        <v>0.53</v>
      </c>
      <c r="H55" s="291">
        <v>5.5</v>
      </c>
      <c r="I55" s="289"/>
    </row>
    <row r="56" spans="1:9" s="286" customFormat="1" ht="9.75" customHeight="1" thickBot="1">
      <c r="A56" s="281" t="s">
        <v>425</v>
      </c>
      <c r="B56" s="282"/>
      <c r="C56" s="282" t="s">
        <v>413</v>
      </c>
      <c r="D56" s="282">
        <v>87</v>
      </c>
      <c r="E56" s="283">
        <v>240</v>
      </c>
      <c r="F56" s="283">
        <v>20880</v>
      </c>
      <c r="G56" s="284">
        <v>3</v>
      </c>
      <c r="H56" s="285">
        <v>33.5</v>
      </c>
      <c r="I56" s="283"/>
    </row>
    <row r="57" spans="1:9" s="286" customFormat="1" ht="9.75" customHeight="1" thickBot="1">
      <c r="A57" s="287"/>
      <c r="B57" s="287"/>
      <c r="C57" s="287"/>
      <c r="D57" s="287"/>
      <c r="E57" s="288" t="s">
        <v>414</v>
      </c>
      <c r="F57" s="289">
        <v>20879</v>
      </c>
      <c r="G57" s="290">
        <v>3</v>
      </c>
      <c r="H57" s="291">
        <v>33.5</v>
      </c>
      <c r="I57" s="289"/>
    </row>
    <row r="58" spans="1:9" s="286" customFormat="1" ht="9.75" customHeight="1" thickBot="1">
      <c r="A58" s="281" t="s">
        <v>426</v>
      </c>
      <c r="B58" s="282"/>
      <c r="C58" s="282" t="s">
        <v>413</v>
      </c>
      <c r="D58" s="282">
        <v>2</v>
      </c>
      <c r="E58" s="283">
        <v>150</v>
      </c>
      <c r="F58" s="283">
        <v>300</v>
      </c>
      <c r="G58" s="284">
        <v>0.08</v>
      </c>
      <c r="H58" s="285">
        <v>1.4</v>
      </c>
      <c r="I58" s="283"/>
    </row>
    <row r="59" spans="1:9" s="286" customFormat="1" ht="9.75" customHeight="1" thickBot="1">
      <c r="A59" s="287"/>
      <c r="B59" s="287"/>
      <c r="C59" s="287"/>
      <c r="D59" s="287"/>
      <c r="E59" s="288" t="s">
        <v>414</v>
      </c>
      <c r="F59" s="289">
        <v>300</v>
      </c>
      <c r="G59" s="290">
        <v>0.08</v>
      </c>
      <c r="H59" s="291">
        <v>1.4</v>
      </c>
      <c r="I59" s="289"/>
    </row>
    <row r="60" spans="1:9" s="286" customFormat="1" ht="9.75" customHeight="1" thickBot="1">
      <c r="A60" s="281" t="s">
        <v>427</v>
      </c>
      <c r="B60" s="282"/>
      <c r="C60" s="282" t="s">
        <v>413</v>
      </c>
      <c r="D60" s="282">
        <v>2</v>
      </c>
      <c r="E60" s="283">
        <v>150</v>
      </c>
      <c r="F60" s="283">
        <v>300</v>
      </c>
      <c r="G60" s="284">
        <v>0.08</v>
      </c>
      <c r="H60" s="285">
        <v>1.5</v>
      </c>
      <c r="I60" s="283"/>
    </row>
    <row r="61" spans="1:9" s="286" customFormat="1" ht="9.75" customHeight="1" thickBot="1">
      <c r="A61" s="287"/>
      <c r="B61" s="287"/>
      <c r="C61" s="287"/>
      <c r="D61" s="287"/>
      <c r="E61" s="288" t="s">
        <v>414</v>
      </c>
      <c r="F61" s="289">
        <v>300</v>
      </c>
      <c r="G61" s="290">
        <v>0.08</v>
      </c>
      <c r="H61" s="291">
        <v>1.5</v>
      </c>
      <c r="I61" s="289"/>
    </row>
    <row r="62" spans="1:9" s="286" customFormat="1" ht="9.75" customHeight="1" thickBot="1">
      <c r="A62" s="281" t="s">
        <v>428</v>
      </c>
      <c r="B62" s="282"/>
      <c r="C62" s="282" t="s">
        <v>413</v>
      </c>
      <c r="D62" s="282">
        <v>6</v>
      </c>
      <c r="E62" s="283">
        <v>363</v>
      </c>
      <c r="F62" s="283">
        <v>2179</v>
      </c>
      <c r="G62" s="284">
        <v>0.83</v>
      </c>
      <c r="H62" s="285">
        <v>18.7</v>
      </c>
      <c r="I62" s="283"/>
    </row>
    <row r="63" spans="1:9" s="286" customFormat="1" ht="9.75" customHeight="1" thickBot="1">
      <c r="A63" s="287"/>
      <c r="B63" s="287"/>
      <c r="C63" s="287"/>
      <c r="D63" s="287"/>
      <c r="E63" s="288" t="s">
        <v>414</v>
      </c>
      <c r="F63" s="289">
        <v>2179</v>
      </c>
      <c r="G63" s="290">
        <v>0.83</v>
      </c>
      <c r="H63" s="291">
        <v>18.7</v>
      </c>
      <c r="I63" s="289"/>
    </row>
    <row r="64" spans="1:9" s="286" customFormat="1" ht="9.75" customHeight="1" thickBot="1">
      <c r="A64" s="281" t="s">
        <v>429</v>
      </c>
      <c r="B64" s="282"/>
      <c r="C64" s="282" t="s">
        <v>413</v>
      </c>
      <c r="D64" s="282">
        <v>1</v>
      </c>
      <c r="E64" s="283">
        <v>70</v>
      </c>
      <c r="F64" s="283">
        <v>70</v>
      </c>
      <c r="G64" s="284">
        <v>0.01</v>
      </c>
      <c r="H64" s="285">
        <v>0.2</v>
      </c>
      <c r="I64" s="283"/>
    </row>
    <row r="65" spans="1:9" s="286" customFormat="1" ht="9.75" customHeight="1" thickBot="1">
      <c r="A65" s="287"/>
      <c r="B65" s="287"/>
      <c r="C65" s="287"/>
      <c r="D65" s="287"/>
      <c r="E65" s="288" t="s">
        <v>414</v>
      </c>
      <c r="F65" s="289">
        <v>69</v>
      </c>
      <c r="G65" s="290">
        <v>0.01</v>
      </c>
      <c r="H65" s="291">
        <v>0.2</v>
      </c>
      <c r="I65" s="289"/>
    </row>
    <row r="66" spans="1:9" s="286" customFormat="1" ht="9.75" customHeight="1" thickBot="1">
      <c r="A66" s="281" t="s">
        <v>430</v>
      </c>
      <c r="B66" s="282"/>
      <c r="C66" s="282" t="s">
        <v>413</v>
      </c>
      <c r="D66" s="282">
        <v>5</v>
      </c>
      <c r="E66" s="283">
        <v>130</v>
      </c>
      <c r="F66" s="283">
        <v>650</v>
      </c>
      <c r="G66" s="284">
        <v>0.06</v>
      </c>
      <c r="H66" s="285">
        <v>1.8</v>
      </c>
      <c r="I66" s="283"/>
    </row>
    <row r="67" spans="1:9" s="286" customFormat="1" ht="9.75" customHeight="1" thickBot="1">
      <c r="A67" s="287"/>
      <c r="B67" s="287"/>
      <c r="C67" s="287"/>
      <c r="D67" s="287"/>
      <c r="E67" s="288" t="s">
        <v>414</v>
      </c>
      <c r="F67" s="289">
        <v>649</v>
      </c>
      <c r="G67" s="290">
        <v>0.06</v>
      </c>
      <c r="H67" s="291">
        <v>1.8</v>
      </c>
      <c r="I67" s="289"/>
    </row>
    <row r="68" spans="1:9" s="286" customFormat="1" ht="9.75" customHeight="1">
      <c r="A68" s="281" t="s">
        <v>431</v>
      </c>
      <c r="B68" s="282"/>
      <c r="C68" s="282" t="s">
        <v>413</v>
      </c>
      <c r="D68" s="282">
        <v>2</v>
      </c>
      <c r="E68" s="283">
        <v>290</v>
      </c>
      <c r="F68" s="283">
        <v>580</v>
      </c>
      <c r="G68" s="284">
        <v>0.11</v>
      </c>
      <c r="H68" s="285">
        <v>3.6</v>
      </c>
      <c r="I68" s="283"/>
    </row>
    <row r="69" spans="1:9" s="286" customFormat="1" ht="9.75" customHeight="1">
      <c r="A69" s="281" t="s">
        <v>431</v>
      </c>
      <c r="B69" s="282"/>
      <c r="C69" s="282" t="s">
        <v>413</v>
      </c>
      <c r="D69" s="282">
        <v>2</v>
      </c>
      <c r="E69" s="283">
        <v>211</v>
      </c>
      <c r="F69" s="283">
        <v>421</v>
      </c>
      <c r="G69" s="284">
        <v>0.06</v>
      </c>
      <c r="H69" s="285">
        <v>1.9</v>
      </c>
      <c r="I69" s="283"/>
    </row>
    <row r="70" spans="1:9" s="286" customFormat="1" ht="9.75" customHeight="1">
      <c r="A70" s="281" t="s">
        <v>431</v>
      </c>
      <c r="B70" s="282"/>
      <c r="C70" s="282" t="s">
        <v>413</v>
      </c>
      <c r="D70" s="282">
        <v>2</v>
      </c>
      <c r="E70" s="283">
        <v>150</v>
      </c>
      <c r="F70" s="283">
        <v>300</v>
      </c>
      <c r="G70" s="284">
        <v>0.05</v>
      </c>
      <c r="H70" s="285">
        <v>1.7</v>
      </c>
      <c r="I70" s="283"/>
    </row>
    <row r="71" spans="1:9" s="286" customFormat="1" ht="9.75" customHeight="1" thickBot="1">
      <c r="A71" s="281" t="s">
        <v>431</v>
      </c>
      <c r="B71" s="282"/>
      <c r="C71" s="282" t="s">
        <v>413</v>
      </c>
      <c r="D71" s="282">
        <v>2</v>
      </c>
      <c r="E71" s="283">
        <v>80</v>
      </c>
      <c r="F71" s="283">
        <v>160</v>
      </c>
      <c r="G71" s="284">
        <v>0.03</v>
      </c>
      <c r="H71" s="285">
        <v>0.8</v>
      </c>
      <c r="I71" s="283"/>
    </row>
    <row r="72" spans="1:9" s="286" customFormat="1" ht="9.75" customHeight="1" thickBot="1">
      <c r="A72" s="287"/>
      <c r="B72" s="287"/>
      <c r="C72" s="287"/>
      <c r="D72" s="287"/>
      <c r="E72" s="288" t="s">
        <v>414</v>
      </c>
      <c r="F72" s="289">
        <v>1461</v>
      </c>
      <c r="G72" s="290">
        <v>0.25</v>
      </c>
      <c r="H72" s="291">
        <v>8.1</v>
      </c>
      <c r="I72" s="289"/>
    </row>
    <row r="73" spans="1:9" s="286" customFormat="1" ht="9.75" customHeight="1" thickBot="1">
      <c r="A73" s="281" t="s">
        <v>432</v>
      </c>
      <c r="B73" s="282"/>
      <c r="C73" s="282" t="s">
        <v>413</v>
      </c>
      <c r="D73" s="282">
        <v>10</v>
      </c>
      <c r="E73" s="283">
        <v>140</v>
      </c>
      <c r="F73" s="283">
        <v>1400</v>
      </c>
      <c r="G73" s="284">
        <v>0.33</v>
      </c>
      <c r="H73" s="285">
        <v>11</v>
      </c>
      <c r="I73" s="283"/>
    </row>
    <row r="74" spans="1:9" s="286" customFormat="1" ht="9.75" customHeight="1" thickBot="1">
      <c r="A74" s="287"/>
      <c r="B74" s="287"/>
      <c r="C74" s="287"/>
      <c r="D74" s="287"/>
      <c r="E74" s="288" t="s">
        <v>414</v>
      </c>
      <c r="F74" s="289">
        <v>1400</v>
      </c>
      <c r="G74" s="290">
        <v>0.33</v>
      </c>
      <c r="H74" s="291">
        <v>11</v>
      </c>
      <c r="I74" s="289"/>
    </row>
    <row r="75" spans="1:9" s="286" customFormat="1" ht="9.75" customHeight="1" thickBot="1">
      <c r="A75" s="281" t="s">
        <v>433</v>
      </c>
      <c r="B75" s="282"/>
      <c r="C75" s="282" t="s">
        <v>413</v>
      </c>
      <c r="D75" s="282">
        <v>39</v>
      </c>
      <c r="E75" s="283">
        <v>310</v>
      </c>
      <c r="F75" s="283">
        <v>12090</v>
      </c>
      <c r="G75" s="284">
        <v>3.22</v>
      </c>
      <c r="H75" s="285">
        <v>113.6</v>
      </c>
      <c r="I75" s="283"/>
    </row>
    <row r="76" spans="1:9" s="286" customFormat="1" ht="9.75" customHeight="1" thickBot="1">
      <c r="A76" s="287"/>
      <c r="B76" s="287"/>
      <c r="C76" s="287"/>
      <c r="D76" s="287"/>
      <c r="E76" s="288" t="s">
        <v>414</v>
      </c>
      <c r="F76" s="289">
        <v>12090</v>
      </c>
      <c r="G76" s="290">
        <v>3.22</v>
      </c>
      <c r="H76" s="291">
        <v>113.6</v>
      </c>
      <c r="I76" s="289"/>
    </row>
    <row r="77" spans="1:9" s="286" customFormat="1" ht="9.75" customHeight="1" thickBot="1">
      <c r="A77" s="281" t="s">
        <v>434</v>
      </c>
      <c r="B77" s="282"/>
      <c r="C77" s="282" t="s">
        <v>413</v>
      </c>
      <c r="D77" s="282">
        <v>2</v>
      </c>
      <c r="E77" s="283">
        <v>272</v>
      </c>
      <c r="F77" s="283">
        <v>544</v>
      </c>
      <c r="G77" s="284">
        <v>0.12</v>
      </c>
      <c r="H77" s="285">
        <v>3.9</v>
      </c>
      <c r="I77" s="283"/>
    </row>
    <row r="78" spans="1:9" s="286" customFormat="1" ht="9.75" customHeight="1" thickBot="1">
      <c r="A78" s="287"/>
      <c r="B78" s="287"/>
      <c r="C78" s="287"/>
      <c r="D78" s="287"/>
      <c r="E78" s="288" t="s">
        <v>414</v>
      </c>
      <c r="F78" s="289">
        <v>544</v>
      </c>
      <c r="G78" s="290">
        <v>0.12</v>
      </c>
      <c r="H78" s="291">
        <v>3.9</v>
      </c>
      <c r="I78" s="289"/>
    </row>
    <row r="79" spans="1:9" s="286" customFormat="1" ht="9.75" customHeight="1">
      <c r="A79" s="281" t="s">
        <v>435</v>
      </c>
      <c r="B79" s="282"/>
      <c r="C79" s="282" t="s">
        <v>413</v>
      </c>
      <c r="D79" s="282">
        <v>2</v>
      </c>
      <c r="E79" s="283">
        <v>370</v>
      </c>
      <c r="F79" s="283">
        <v>740</v>
      </c>
      <c r="G79" s="284">
        <v>0.31</v>
      </c>
      <c r="H79" s="285">
        <v>11.3</v>
      </c>
      <c r="I79" s="283"/>
    </row>
    <row r="80" spans="1:9" s="286" customFormat="1" ht="9.75" customHeight="1" thickBot="1">
      <c r="A80" s="281" t="s">
        <v>435</v>
      </c>
      <c r="B80" s="282"/>
      <c r="C80" s="282" t="s">
        <v>413</v>
      </c>
      <c r="D80" s="282">
        <v>2</v>
      </c>
      <c r="E80" s="283">
        <v>271</v>
      </c>
      <c r="F80" s="283">
        <v>542</v>
      </c>
      <c r="G80" s="284">
        <v>0.17</v>
      </c>
      <c r="H80" s="285">
        <v>5.9</v>
      </c>
      <c r="I80" s="283"/>
    </row>
    <row r="81" spans="1:9" s="286" customFormat="1" ht="9.75" customHeight="1" thickBot="1">
      <c r="A81" s="287"/>
      <c r="B81" s="287"/>
      <c r="C81" s="287"/>
      <c r="D81" s="287"/>
      <c r="E81" s="288" t="s">
        <v>414</v>
      </c>
      <c r="F81" s="289">
        <v>1282</v>
      </c>
      <c r="G81" s="290">
        <v>0.48</v>
      </c>
      <c r="H81" s="291">
        <v>17.2</v>
      </c>
      <c r="I81" s="289"/>
    </row>
    <row r="82" spans="1:9" s="286" customFormat="1" ht="9.75" customHeight="1">
      <c r="A82" s="281" t="s">
        <v>436</v>
      </c>
      <c r="B82" s="282"/>
      <c r="C82" s="282" t="s">
        <v>413</v>
      </c>
      <c r="D82" s="282">
        <v>8</v>
      </c>
      <c r="E82" s="283">
        <v>521</v>
      </c>
      <c r="F82" s="283">
        <v>4167</v>
      </c>
      <c r="G82" s="284">
        <v>1.34</v>
      </c>
      <c r="H82" s="285">
        <v>48.4</v>
      </c>
      <c r="I82" s="283"/>
    </row>
    <row r="83" spans="1:9" s="286" customFormat="1" ht="9.75" customHeight="1">
      <c r="A83" s="281" t="s">
        <v>436</v>
      </c>
      <c r="B83" s="282"/>
      <c r="C83" s="282" t="s">
        <v>413</v>
      </c>
      <c r="D83" s="282">
        <v>8</v>
      </c>
      <c r="E83" s="283">
        <v>266</v>
      </c>
      <c r="F83" s="283">
        <v>2130</v>
      </c>
      <c r="G83" s="284">
        <v>0.69</v>
      </c>
      <c r="H83" s="285">
        <v>24.5</v>
      </c>
      <c r="I83" s="283"/>
    </row>
    <row r="84" spans="1:9" s="286" customFormat="1" ht="9.75" customHeight="1">
      <c r="A84" s="281" t="s">
        <v>436</v>
      </c>
      <c r="B84" s="282"/>
      <c r="C84" s="282" t="s">
        <v>413</v>
      </c>
      <c r="D84" s="282">
        <v>6</v>
      </c>
      <c r="E84" s="283">
        <v>280</v>
      </c>
      <c r="F84" s="283">
        <v>1677</v>
      </c>
      <c r="G84" s="284">
        <v>0.54</v>
      </c>
      <c r="H84" s="285">
        <v>19.3</v>
      </c>
      <c r="I84" s="283"/>
    </row>
    <row r="85" spans="1:9" s="286" customFormat="1" ht="9.75" customHeight="1">
      <c r="A85" s="281" t="s">
        <v>436</v>
      </c>
      <c r="B85" s="282"/>
      <c r="C85" s="282" t="s">
        <v>413</v>
      </c>
      <c r="D85" s="282">
        <v>2</v>
      </c>
      <c r="E85" s="283">
        <v>363</v>
      </c>
      <c r="F85" s="283">
        <v>726</v>
      </c>
      <c r="G85" s="284">
        <v>0.31</v>
      </c>
      <c r="H85" s="285">
        <v>11.1</v>
      </c>
      <c r="I85" s="283"/>
    </row>
    <row r="86" spans="1:9" s="286" customFormat="1" ht="9.75" customHeight="1" thickBot="1">
      <c r="A86" s="281" t="s">
        <v>436</v>
      </c>
      <c r="B86" s="282"/>
      <c r="C86" s="282" t="s">
        <v>413</v>
      </c>
      <c r="D86" s="282">
        <v>2</v>
      </c>
      <c r="E86" s="283">
        <v>263</v>
      </c>
      <c r="F86" s="283">
        <v>527</v>
      </c>
      <c r="G86" s="284">
        <v>0.16</v>
      </c>
      <c r="H86" s="285">
        <v>5.8</v>
      </c>
      <c r="I86" s="283"/>
    </row>
    <row r="87" spans="1:9" s="286" customFormat="1" ht="9.75" customHeight="1" thickBot="1">
      <c r="A87" s="287"/>
      <c r="B87" s="287"/>
      <c r="C87" s="287"/>
      <c r="D87" s="287"/>
      <c r="E87" s="288" t="s">
        <v>414</v>
      </c>
      <c r="F87" s="289">
        <v>9227</v>
      </c>
      <c r="G87" s="290">
        <v>3.03</v>
      </c>
      <c r="H87" s="291">
        <v>109</v>
      </c>
      <c r="I87" s="289"/>
    </row>
    <row r="88" spans="1:9" s="286" customFormat="1" ht="9.75" customHeight="1">
      <c r="A88" s="281" t="s">
        <v>437</v>
      </c>
      <c r="B88" s="282"/>
      <c r="C88" s="282" t="s">
        <v>413</v>
      </c>
      <c r="D88" s="282">
        <v>1</v>
      </c>
      <c r="E88" s="283">
        <v>278</v>
      </c>
      <c r="F88" s="283">
        <v>278</v>
      </c>
      <c r="G88" s="284">
        <v>0.08</v>
      </c>
      <c r="H88" s="285">
        <v>2.7</v>
      </c>
      <c r="I88" s="283"/>
    </row>
    <row r="89" spans="1:9" s="286" customFormat="1" ht="9.75" customHeight="1" thickBot="1">
      <c r="A89" s="281" t="s">
        <v>437</v>
      </c>
      <c r="B89" s="282"/>
      <c r="C89" s="282" t="s">
        <v>413</v>
      </c>
      <c r="D89" s="282">
        <v>1</v>
      </c>
      <c r="E89" s="283">
        <v>274</v>
      </c>
      <c r="F89" s="283">
        <v>274</v>
      </c>
      <c r="G89" s="284">
        <v>0.08</v>
      </c>
      <c r="H89" s="285">
        <v>2.7</v>
      </c>
      <c r="I89" s="283"/>
    </row>
    <row r="90" spans="1:9" s="286" customFormat="1" ht="9.75" customHeight="1" thickBot="1">
      <c r="A90" s="287"/>
      <c r="B90" s="287"/>
      <c r="C90" s="287"/>
      <c r="D90" s="287"/>
      <c r="E90" s="288" t="s">
        <v>414</v>
      </c>
      <c r="F90" s="289">
        <v>552</v>
      </c>
      <c r="G90" s="290">
        <v>0.15</v>
      </c>
      <c r="H90" s="291">
        <v>5.4</v>
      </c>
      <c r="I90" s="289"/>
    </row>
    <row r="91" spans="1:9" s="286" customFormat="1" ht="9.75" customHeight="1">
      <c r="A91" s="281" t="s">
        <v>438</v>
      </c>
      <c r="B91" s="282"/>
      <c r="C91" s="282" t="s">
        <v>413</v>
      </c>
      <c r="D91" s="282">
        <v>10</v>
      </c>
      <c r="E91" s="283">
        <v>267</v>
      </c>
      <c r="F91" s="283">
        <v>2670</v>
      </c>
      <c r="G91" s="284">
        <v>1.14</v>
      </c>
      <c r="H91" s="285">
        <v>41.1</v>
      </c>
      <c r="I91" s="283"/>
    </row>
    <row r="92" spans="1:9" s="286" customFormat="1" ht="9.75" customHeight="1">
      <c r="A92" s="281" t="s">
        <v>438</v>
      </c>
      <c r="B92" s="282"/>
      <c r="C92" s="282" t="s">
        <v>413</v>
      </c>
      <c r="D92" s="282">
        <v>4</v>
      </c>
      <c r="E92" s="283">
        <v>528</v>
      </c>
      <c r="F92" s="283">
        <v>2113</v>
      </c>
      <c r="G92" s="284">
        <v>0.65</v>
      </c>
      <c r="H92" s="285">
        <v>23.4</v>
      </c>
      <c r="I92" s="283"/>
    </row>
    <row r="93" spans="1:9" s="286" customFormat="1" ht="9.75" customHeight="1">
      <c r="A93" s="281" t="s">
        <v>438</v>
      </c>
      <c r="B93" s="282"/>
      <c r="C93" s="282" t="s">
        <v>413</v>
      </c>
      <c r="D93" s="282">
        <v>2</v>
      </c>
      <c r="E93" s="283">
        <v>529</v>
      </c>
      <c r="F93" s="283">
        <v>1057</v>
      </c>
      <c r="G93" s="284">
        <v>0.35</v>
      </c>
      <c r="H93" s="285">
        <v>12.6</v>
      </c>
      <c r="I93" s="283"/>
    </row>
    <row r="94" spans="1:9" s="286" customFormat="1" ht="9.75" customHeight="1" thickBot="1">
      <c r="A94" s="281" t="s">
        <v>438</v>
      </c>
      <c r="B94" s="282"/>
      <c r="C94" s="282" t="s">
        <v>413</v>
      </c>
      <c r="D94" s="282">
        <v>13</v>
      </c>
      <c r="E94" s="283">
        <v>261</v>
      </c>
      <c r="F94" s="283">
        <v>3389</v>
      </c>
      <c r="G94" s="284">
        <v>1.44</v>
      </c>
      <c r="H94" s="285">
        <v>52.1</v>
      </c>
      <c r="I94" s="283"/>
    </row>
    <row r="95" spans="1:9" s="286" customFormat="1" ht="9.75" customHeight="1" thickBot="1">
      <c r="A95" s="287"/>
      <c r="B95" s="287"/>
      <c r="C95" s="287"/>
      <c r="D95" s="287"/>
      <c r="E95" s="288" t="s">
        <v>414</v>
      </c>
      <c r="F95" s="289">
        <v>9229</v>
      </c>
      <c r="G95" s="290">
        <v>3.58</v>
      </c>
      <c r="H95" s="291">
        <v>129.1</v>
      </c>
      <c r="I95" s="289"/>
    </row>
    <row r="96" spans="1:9" s="286" customFormat="1" ht="9.75" customHeight="1">
      <c r="A96" s="281" t="s">
        <v>439</v>
      </c>
      <c r="B96" s="282"/>
      <c r="C96" s="282" t="s">
        <v>413</v>
      </c>
      <c r="D96" s="282">
        <v>2</v>
      </c>
      <c r="E96" s="283">
        <v>4503</v>
      </c>
      <c r="F96" s="283">
        <v>9005</v>
      </c>
      <c r="G96" s="284">
        <v>4.03</v>
      </c>
      <c r="H96" s="285">
        <v>150.9</v>
      </c>
      <c r="I96" s="283"/>
    </row>
    <row r="97" spans="1:9" s="286" customFormat="1" ht="9.75" customHeight="1" thickBot="1">
      <c r="A97" s="281" t="s">
        <v>439</v>
      </c>
      <c r="B97" s="282"/>
      <c r="C97" s="282" t="s">
        <v>413</v>
      </c>
      <c r="D97" s="282">
        <v>4</v>
      </c>
      <c r="E97" s="283">
        <v>3665</v>
      </c>
      <c r="F97" s="283">
        <v>14661</v>
      </c>
      <c r="G97" s="284">
        <v>6.51</v>
      </c>
      <c r="H97" s="285">
        <v>243.6</v>
      </c>
      <c r="I97" s="283"/>
    </row>
    <row r="98" spans="1:9" s="286" customFormat="1" ht="9.75" customHeight="1" thickBot="1">
      <c r="A98" s="287"/>
      <c r="B98" s="287"/>
      <c r="C98" s="287"/>
      <c r="D98" s="287"/>
      <c r="E98" s="288" t="s">
        <v>414</v>
      </c>
      <c r="F98" s="289">
        <v>23666</v>
      </c>
      <c r="G98" s="290">
        <v>10.54</v>
      </c>
      <c r="H98" s="291">
        <v>394.5</v>
      </c>
      <c r="I98" s="289"/>
    </row>
    <row r="99" spans="1:9" s="286" customFormat="1" ht="9.75" customHeight="1" thickBot="1">
      <c r="A99" s="281" t="s">
        <v>440</v>
      </c>
      <c r="B99" s="282"/>
      <c r="C99" s="282" t="s">
        <v>413</v>
      </c>
      <c r="D99" s="282">
        <v>2</v>
      </c>
      <c r="E99" s="283">
        <v>272</v>
      </c>
      <c r="F99" s="283">
        <v>544</v>
      </c>
      <c r="G99" s="284">
        <v>0.25</v>
      </c>
      <c r="H99" s="285">
        <v>9</v>
      </c>
      <c r="I99" s="283"/>
    </row>
    <row r="100" spans="1:9" s="286" customFormat="1" ht="9.75" customHeight="1" thickBot="1">
      <c r="A100" s="287"/>
      <c r="B100" s="287"/>
      <c r="C100" s="287"/>
      <c r="D100" s="287"/>
      <c r="E100" s="288" t="s">
        <v>414</v>
      </c>
      <c r="F100" s="289">
        <v>544</v>
      </c>
      <c r="G100" s="290">
        <v>0.25</v>
      </c>
      <c r="H100" s="291">
        <v>9</v>
      </c>
      <c r="I100" s="289"/>
    </row>
    <row r="101" spans="1:9" s="286" customFormat="1" ht="9.75" customHeight="1" thickBot="1">
      <c r="A101" s="281" t="s">
        <v>441</v>
      </c>
      <c r="B101" s="282"/>
      <c r="C101" s="282" t="s">
        <v>413</v>
      </c>
      <c r="D101" s="282">
        <v>2</v>
      </c>
      <c r="E101" s="283">
        <v>448</v>
      </c>
      <c r="F101" s="283">
        <v>896</v>
      </c>
      <c r="G101" s="284">
        <v>0.41</v>
      </c>
      <c r="H101" s="285">
        <v>15</v>
      </c>
      <c r="I101" s="283"/>
    </row>
    <row r="102" spans="1:9" s="286" customFormat="1" ht="9.75" customHeight="1" thickBot="1">
      <c r="A102" s="287"/>
      <c r="B102" s="287"/>
      <c r="C102" s="287"/>
      <c r="D102" s="287"/>
      <c r="E102" s="288" t="s">
        <v>414</v>
      </c>
      <c r="F102" s="289">
        <v>896</v>
      </c>
      <c r="G102" s="290">
        <v>0.41</v>
      </c>
      <c r="H102" s="291">
        <v>15</v>
      </c>
      <c r="I102" s="289"/>
    </row>
    <row r="103" spans="1:9" s="286" customFormat="1" ht="9.75" customHeight="1" thickBot="1">
      <c r="A103" s="281" t="s">
        <v>442</v>
      </c>
      <c r="B103" s="282"/>
      <c r="C103" s="282" t="s">
        <v>413</v>
      </c>
      <c r="D103" s="282">
        <v>4</v>
      </c>
      <c r="E103" s="283">
        <v>418</v>
      </c>
      <c r="F103" s="283">
        <v>1673</v>
      </c>
      <c r="G103" s="284">
        <v>0.67</v>
      </c>
      <c r="H103" s="285">
        <v>24.5</v>
      </c>
      <c r="I103" s="283"/>
    </row>
    <row r="104" spans="1:9" s="286" customFormat="1" ht="9.75" customHeight="1" thickBot="1">
      <c r="A104" s="287"/>
      <c r="B104" s="287"/>
      <c r="C104" s="287"/>
      <c r="D104" s="287"/>
      <c r="E104" s="288" t="s">
        <v>414</v>
      </c>
      <c r="F104" s="289">
        <v>1672</v>
      </c>
      <c r="G104" s="290">
        <v>0.67</v>
      </c>
      <c r="H104" s="291">
        <v>24.5</v>
      </c>
      <c r="I104" s="289"/>
    </row>
    <row r="105" spans="1:9" s="286" customFormat="1" ht="9.75" customHeight="1" thickBot="1">
      <c r="A105" s="281" t="s">
        <v>443</v>
      </c>
      <c r="B105" s="282"/>
      <c r="C105" s="282" t="s">
        <v>413</v>
      </c>
      <c r="D105" s="282">
        <v>3</v>
      </c>
      <c r="E105" s="283">
        <v>320</v>
      </c>
      <c r="F105" s="283">
        <v>960</v>
      </c>
      <c r="G105" s="284">
        <v>0.69</v>
      </c>
      <c r="H105" s="285">
        <v>48.2</v>
      </c>
      <c r="I105" s="283"/>
    </row>
    <row r="106" spans="1:9" s="286" customFormat="1" ht="9.75" customHeight="1" thickBot="1">
      <c r="A106" s="287"/>
      <c r="B106" s="287"/>
      <c r="C106" s="287"/>
      <c r="D106" s="287"/>
      <c r="E106" s="288" t="s">
        <v>414</v>
      </c>
      <c r="F106" s="289">
        <v>960</v>
      </c>
      <c r="G106" s="290">
        <v>0.69</v>
      </c>
      <c r="H106" s="291">
        <v>48.2</v>
      </c>
      <c r="I106" s="289"/>
    </row>
    <row r="107" spans="1:9" s="286" customFormat="1" ht="9.75" customHeight="1">
      <c r="A107" s="281" t="s">
        <v>444</v>
      </c>
      <c r="B107" s="282"/>
      <c r="C107" s="282" t="s">
        <v>413</v>
      </c>
      <c r="D107" s="282">
        <v>16</v>
      </c>
      <c r="E107" s="283">
        <v>1801</v>
      </c>
      <c r="F107" s="283">
        <v>28821</v>
      </c>
      <c r="G107" s="284">
        <v>9.18</v>
      </c>
      <c r="H107" s="285">
        <v>414.3</v>
      </c>
      <c r="I107" s="283"/>
    </row>
    <row r="108" spans="1:9" s="286" customFormat="1" ht="9.75" customHeight="1">
      <c r="A108" s="281" t="s">
        <v>444</v>
      </c>
      <c r="B108" s="282"/>
      <c r="C108" s="282" t="s">
        <v>413</v>
      </c>
      <c r="D108" s="282">
        <v>8</v>
      </c>
      <c r="E108" s="283">
        <v>1922</v>
      </c>
      <c r="F108" s="283">
        <v>15375</v>
      </c>
      <c r="G108" s="284">
        <v>4.92</v>
      </c>
      <c r="H108" s="285">
        <v>221.8</v>
      </c>
      <c r="I108" s="283"/>
    </row>
    <row r="109" spans="1:9" s="286" customFormat="1" ht="9.75" customHeight="1">
      <c r="A109" s="281" t="s">
        <v>444</v>
      </c>
      <c r="B109" s="282"/>
      <c r="C109" s="282" t="s">
        <v>413</v>
      </c>
      <c r="D109" s="282">
        <v>6</v>
      </c>
      <c r="E109" s="283">
        <v>1910</v>
      </c>
      <c r="F109" s="283">
        <v>11459</v>
      </c>
      <c r="G109" s="284">
        <v>3.66</v>
      </c>
      <c r="H109" s="285">
        <v>165.3</v>
      </c>
      <c r="I109" s="283"/>
    </row>
    <row r="110" spans="1:9" s="286" customFormat="1" ht="9.75" customHeight="1">
      <c r="A110" s="281" t="s">
        <v>444</v>
      </c>
      <c r="B110" s="282"/>
      <c r="C110" s="282" t="s">
        <v>413</v>
      </c>
      <c r="D110" s="282">
        <v>4</v>
      </c>
      <c r="E110" s="283">
        <v>1815</v>
      </c>
      <c r="F110" s="283">
        <v>7259</v>
      </c>
      <c r="G110" s="284">
        <v>2.31</v>
      </c>
      <c r="H110" s="285">
        <v>104.5</v>
      </c>
      <c r="I110" s="283"/>
    </row>
    <row r="111" spans="1:9" s="286" customFormat="1" ht="9.75" customHeight="1">
      <c r="A111" s="281" t="s">
        <v>444</v>
      </c>
      <c r="B111" s="282"/>
      <c r="C111" s="282" t="s">
        <v>413</v>
      </c>
      <c r="D111" s="282">
        <v>3</v>
      </c>
      <c r="E111" s="283">
        <v>1495</v>
      </c>
      <c r="F111" s="283">
        <v>4484</v>
      </c>
      <c r="G111" s="284">
        <v>1.43</v>
      </c>
      <c r="H111" s="285">
        <v>64.5</v>
      </c>
      <c r="I111" s="283"/>
    </row>
    <row r="112" spans="1:9" s="286" customFormat="1" ht="9.75" customHeight="1">
      <c r="A112" s="281" t="s">
        <v>444</v>
      </c>
      <c r="B112" s="282"/>
      <c r="C112" s="282" t="s">
        <v>413</v>
      </c>
      <c r="D112" s="282">
        <v>3</v>
      </c>
      <c r="E112" s="283">
        <v>1485</v>
      </c>
      <c r="F112" s="283">
        <v>4456</v>
      </c>
      <c r="G112" s="284">
        <v>1.42</v>
      </c>
      <c r="H112" s="285">
        <v>64.1</v>
      </c>
      <c r="I112" s="283"/>
    </row>
    <row r="113" spans="1:9" s="286" customFormat="1" ht="9.75" customHeight="1">
      <c r="A113" s="281" t="s">
        <v>444</v>
      </c>
      <c r="B113" s="282"/>
      <c r="C113" s="282" t="s">
        <v>413</v>
      </c>
      <c r="D113" s="282">
        <v>2</v>
      </c>
      <c r="E113" s="283">
        <v>2622</v>
      </c>
      <c r="F113" s="283">
        <v>5243</v>
      </c>
      <c r="G113" s="284">
        <v>1.67</v>
      </c>
      <c r="H113" s="285">
        <v>75</v>
      </c>
      <c r="I113" s="283"/>
    </row>
    <row r="114" spans="1:9" s="286" customFormat="1" ht="9.75" customHeight="1">
      <c r="A114" s="281" t="s">
        <v>444</v>
      </c>
      <c r="B114" s="282"/>
      <c r="C114" s="282" t="s">
        <v>413</v>
      </c>
      <c r="D114" s="282">
        <v>2</v>
      </c>
      <c r="E114" s="283">
        <v>2017</v>
      </c>
      <c r="F114" s="283">
        <v>4034</v>
      </c>
      <c r="G114" s="284">
        <v>1.29</v>
      </c>
      <c r="H114" s="285">
        <v>58.2</v>
      </c>
      <c r="I114" s="283"/>
    </row>
    <row r="115" spans="1:9" s="286" customFormat="1" ht="9.75" customHeight="1">
      <c r="A115" s="281" t="s">
        <v>444</v>
      </c>
      <c r="B115" s="282"/>
      <c r="C115" s="282" t="s">
        <v>413</v>
      </c>
      <c r="D115" s="282">
        <v>2</v>
      </c>
      <c r="E115" s="283">
        <v>1111</v>
      </c>
      <c r="F115" s="283">
        <v>2222</v>
      </c>
      <c r="G115" s="284">
        <v>0.71</v>
      </c>
      <c r="H115" s="285">
        <v>32.1</v>
      </c>
      <c r="I115" s="283"/>
    </row>
    <row r="116" spans="1:9" s="286" customFormat="1" ht="9.75" customHeight="1">
      <c r="A116" s="281" t="s">
        <v>444</v>
      </c>
      <c r="B116" s="282"/>
      <c r="C116" s="282" t="s">
        <v>413</v>
      </c>
      <c r="D116" s="282">
        <v>2</v>
      </c>
      <c r="E116" s="283">
        <v>1063</v>
      </c>
      <c r="F116" s="283">
        <v>2125</v>
      </c>
      <c r="G116" s="284">
        <v>0.68</v>
      </c>
      <c r="H116" s="285">
        <v>30.7</v>
      </c>
      <c r="I116" s="283"/>
    </row>
    <row r="117" spans="1:9" s="286" customFormat="1" ht="9.75" customHeight="1">
      <c r="A117" s="281" t="s">
        <v>444</v>
      </c>
      <c r="B117" s="282"/>
      <c r="C117" s="282" t="s">
        <v>413</v>
      </c>
      <c r="D117" s="282">
        <v>1</v>
      </c>
      <c r="E117" s="283">
        <v>4400</v>
      </c>
      <c r="F117" s="283">
        <v>4400</v>
      </c>
      <c r="G117" s="284">
        <v>1.41</v>
      </c>
      <c r="H117" s="285">
        <v>64.1</v>
      </c>
      <c r="I117" s="283"/>
    </row>
    <row r="118" spans="1:9" s="286" customFormat="1" ht="9.75" customHeight="1">
      <c r="A118" s="281" t="s">
        <v>444</v>
      </c>
      <c r="B118" s="282"/>
      <c r="C118" s="282" t="s">
        <v>413</v>
      </c>
      <c r="D118" s="282">
        <v>1</v>
      </c>
      <c r="E118" s="283">
        <v>3463</v>
      </c>
      <c r="F118" s="283">
        <v>3463</v>
      </c>
      <c r="G118" s="284">
        <v>1.08</v>
      </c>
      <c r="H118" s="285">
        <v>48.9</v>
      </c>
      <c r="I118" s="283"/>
    </row>
    <row r="119" spans="1:9" s="286" customFormat="1" ht="9.75" customHeight="1">
      <c r="A119" s="281" t="s">
        <v>444</v>
      </c>
      <c r="B119" s="282"/>
      <c r="C119" s="282" t="s">
        <v>413</v>
      </c>
      <c r="D119" s="282">
        <v>1</v>
      </c>
      <c r="E119" s="283">
        <v>2325</v>
      </c>
      <c r="F119" s="283">
        <v>2325</v>
      </c>
      <c r="G119" s="284">
        <v>0.72</v>
      </c>
      <c r="H119" s="285">
        <v>32.9</v>
      </c>
      <c r="I119" s="283"/>
    </row>
    <row r="120" spans="1:9" s="286" customFormat="1" ht="9.75" customHeight="1">
      <c r="A120" s="281" t="s">
        <v>444</v>
      </c>
      <c r="B120" s="282"/>
      <c r="C120" s="282" t="s">
        <v>413</v>
      </c>
      <c r="D120" s="282">
        <v>1</v>
      </c>
      <c r="E120" s="283">
        <v>969</v>
      </c>
      <c r="F120" s="283">
        <v>969</v>
      </c>
      <c r="G120" s="284">
        <v>0.31</v>
      </c>
      <c r="H120" s="285">
        <v>14</v>
      </c>
      <c r="I120" s="283"/>
    </row>
    <row r="121" spans="1:9" s="286" customFormat="1" ht="9.75" customHeight="1">
      <c r="A121" s="281" t="s">
        <v>444</v>
      </c>
      <c r="B121" s="282"/>
      <c r="C121" s="282" t="s">
        <v>413</v>
      </c>
      <c r="D121" s="282">
        <v>1</v>
      </c>
      <c r="E121" s="283">
        <v>819</v>
      </c>
      <c r="F121" s="283">
        <v>819</v>
      </c>
      <c r="G121" s="284">
        <v>0.26</v>
      </c>
      <c r="H121" s="285">
        <v>11.6</v>
      </c>
      <c r="I121" s="283"/>
    </row>
    <row r="122" spans="1:9" s="286" customFormat="1" ht="9.75" customHeight="1">
      <c r="A122" s="281" t="s">
        <v>444</v>
      </c>
      <c r="B122" s="282"/>
      <c r="C122" s="282" t="s">
        <v>413</v>
      </c>
      <c r="D122" s="282">
        <v>1</v>
      </c>
      <c r="E122" s="283">
        <v>429</v>
      </c>
      <c r="F122" s="283">
        <v>429</v>
      </c>
      <c r="G122" s="284">
        <v>0.13</v>
      </c>
      <c r="H122" s="285">
        <v>5.6</v>
      </c>
      <c r="I122" s="283"/>
    </row>
    <row r="123" spans="1:9" s="286" customFormat="1" ht="9.75" customHeight="1" thickBot="1">
      <c r="A123" s="281" t="s">
        <v>444</v>
      </c>
      <c r="B123" s="282"/>
      <c r="C123" s="282" t="s">
        <v>413</v>
      </c>
      <c r="D123" s="282">
        <v>1</v>
      </c>
      <c r="E123" s="283">
        <v>279</v>
      </c>
      <c r="F123" s="283">
        <v>279</v>
      </c>
      <c r="G123" s="284">
        <v>0.08</v>
      </c>
      <c r="H123" s="285">
        <v>3.6</v>
      </c>
      <c r="I123" s="283"/>
    </row>
    <row r="124" spans="1:9" s="286" customFormat="1" ht="9.75" customHeight="1" thickBot="1">
      <c r="A124" s="287"/>
      <c r="B124" s="287"/>
      <c r="C124" s="287"/>
      <c r="D124" s="287"/>
      <c r="E124" s="288" t="s">
        <v>414</v>
      </c>
      <c r="F124" s="289">
        <v>98160</v>
      </c>
      <c r="G124" s="290">
        <v>31.28</v>
      </c>
      <c r="H124" s="291">
        <v>1411.1</v>
      </c>
      <c r="I124" s="289"/>
    </row>
    <row r="125" spans="1:9" s="286" customFormat="1" ht="9.75" customHeight="1" thickBot="1">
      <c r="A125" s="281" t="s">
        <v>445</v>
      </c>
      <c r="B125" s="282"/>
      <c r="C125" s="282" t="s">
        <v>413</v>
      </c>
      <c r="D125" s="282">
        <v>3</v>
      </c>
      <c r="E125" s="283">
        <v>100</v>
      </c>
      <c r="F125" s="283">
        <v>300</v>
      </c>
      <c r="G125" s="284">
        <v>0.02</v>
      </c>
      <c r="H125" s="285">
        <v>0.5</v>
      </c>
      <c r="I125" s="283"/>
    </row>
    <row r="126" spans="1:9" s="286" customFormat="1" ht="9.75" customHeight="1" thickBot="1">
      <c r="A126" s="287"/>
      <c r="B126" s="287"/>
      <c r="C126" s="287"/>
      <c r="D126" s="287"/>
      <c r="E126" s="288" t="s">
        <v>414</v>
      </c>
      <c r="F126" s="289">
        <v>299</v>
      </c>
      <c r="G126" s="290">
        <v>0.02</v>
      </c>
      <c r="H126" s="291">
        <v>0.5</v>
      </c>
      <c r="I126" s="289"/>
    </row>
    <row r="127" spans="1:9" s="286" customFormat="1" ht="9.75" customHeight="1">
      <c r="A127" s="281" t="s">
        <v>446</v>
      </c>
      <c r="B127" s="282"/>
      <c r="C127" s="282" t="s">
        <v>413</v>
      </c>
      <c r="D127" s="282">
        <v>2</v>
      </c>
      <c r="E127" s="283">
        <v>157</v>
      </c>
      <c r="F127" s="283">
        <v>314</v>
      </c>
      <c r="G127" s="284">
        <v>0.03</v>
      </c>
      <c r="H127" s="285">
        <v>0.5</v>
      </c>
      <c r="I127" s="283"/>
    </row>
    <row r="128" spans="1:9" s="286" customFormat="1" ht="9.75" customHeight="1">
      <c r="A128" s="281" t="s">
        <v>446</v>
      </c>
      <c r="B128" s="282"/>
      <c r="C128" s="282" t="s">
        <v>413</v>
      </c>
      <c r="D128" s="282">
        <v>2</v>
      </c>
      <c r="E128" s="283">
        <v>75</v>
      </c>
      <c r="F128" s="283">
        <v>149</v>
      </c>
      <c r="G128" s="284">
        <v>0.01</v>
      </c>
      <c r="H128" s="285">
        <v>0.2</v>
      </c>
      <c r="I128" s="283"/>
    </row>
    <row r="129" spans="1:9" s="286" customFormat="1" ht="9.75" customHeight="1">
      <c r="A129" s="281" t="s">
        <v>446</v>
      </c>
      <c r="B129" s="282"/>
      <c r="C129" s="282" t="s">
        <v>413</v>
      </c>
      <c r="D129" s="282">
        <v>2</v>
      </c>
      <c r="E129" s="283">
        <v>63</v>
      </c>
      <c r="F129" s="283">
        <v>126</v>
      </c>
      <c r="G129" s="284">
        <v>0.01</v>
      </c>
      <c r="H129" s="285">
        <v>0.2</v>
      </c>
      <c r="I129" s="283"/>
    </row>
    <row r="130" spans="1:9" s="286" customFormat="1" ht="9.75" customHeight="1" thickBot="1">
      <c r="A130" s="281" t="s">
        <v>446</v>
      </c>
      <c r="B130" s="282"/>
      <c r="C130" s="282" t="s">
        <v>413</v>
      </c>
      <c r="D130" s="282">
        <v>2</v>
      </c>
      <c r="E130" s="283">
        <v>50</v>
      </c>
      <c r="F130" s="283">
        <v>100</v>
      </c>
      <c r="G130" s="284">
        <v>0.01</v>
      </c>
      <c r="H130" s="285">
        <v>0.2</v>
      </c>
      <c r="I130" s="283"/>
    </row>
    <row r="131" spans="1:9" s="286" customFormat="1" ht="9.75" customHeight="1" thickBot="1">
      <c r="A131" s="287"/>
      <c r="B131" s="287"/>
      <c r="C131" s="287"/>
      <c r="D131" s="287"/>
      <c r="E131" s="288" t="s">
        <v>414</v>
      </c>
      <c r="F131" s="289">
        <v>689</v>
      </c>
      <c r="G131" s="290">
        <v>0.06</v>
      </c>
      <c r="H131" s="291">
        <v>1.1</v>
      </c>
      <c r="I131" s="289"/>
    </row>
    <row r="132" spans="1:9" s="286" customFormat="1" ht="9.75" customHeight="1" thickBot="1">
      <c r="A132" s="281" t="s">
        <v>447</v>
      </c>
      <c r="B132" s="282"/>
      <c r="C132" s="282" t="s">
        <v>413</v>
      </c>
      <c r="D132" s="282">
        <v>3</v>
      </c>
      <c r="E132" s="283">
        <v>100</v>
      </c>
      <c r="F132" s="283">
        <v>300</v>
      </c>
      <c r="G132" s="284">
        <v>0.03</v>
      </c>
      <c r="H132" s="285">
        <v>0.7</v>
      </c>
      <c r="I132" s="283"/>
    </row>
    <row r="133" spans="1:9" s="286" customFormat="1" ht="9.75" customHeight="1" thickBot="1">
      <c r="A133" s="287"/>
      <c r="B133" s="287"/>
      <c r="C133" s="287"/>
      <c r="D133" s="287"/>
      <c r="E133" s="288" t="s">
        <v>414</v>
      </c>
      <c r="F133" s="289">
        <v>299</v>
      </c>
      <c r="G133" s="290">
        <v>0.03</v>
      </c>
      <c r="H133" s="291">
        <v>0.7</v>
      </c>
      <c r="I133" s="289"/>
    </row>
    <row r="134" spans="1:9" s="286" customFormat="1" ht="9.75" customHeight="1">
      <c r="A134" s="281" t="s">
        <v>448</v>
      </c>
      <c r="B134" s="282"/>
      <c r="C134" s="282" t="s">
        <v>413</v>
      </c>
      <c r="D134" s="282">
        <v>2</v>
      </c>
      <c r="E134" s="283">
        <v>79</v>
      </c>
      <c r="F134" s="283">
        <v>159</v>
      </c>
      <c r="G134" s="284">
        <v>0.02</v>
      </c>
      <c r="H134" s="285">
        <v>0.6</v>
      </c>
      <c r="I134" s="283"/>
    </row>
    <row r="135" spans="1:9" s="286" customFormat="1" ht="9.75" customHeight="1">
      <c r="A135" s="281" t="s">
        <v>448</v>
      </c>
      <c r="B135" s="282"/>
      <c r="C135" s="282" t="s">
        <v>413</v>
      </c>
      <c r="D135" s="282">
        <v>1</v>
      </c>
      <c r="E135" s="283">
        <v>157</v>
      </c>
      <c r="F135" s="283">
        <v>157</v>
      </c>
      <c r="G135" s="284">
        <v>0.02</v>
      </c>
      <c r="H135" s="285">
        <v>0.5</v>
      </c>
      <c r="I135" s="283"/>
    </row>
    <row r="136" spans="1:9" s="286" customFormat="1" ht="9.75" customHeight="1">
      <c r="A136" s="281" t="s">
        <v>448</v>
      </c>
      <c r="B136" s="282"/>
      <c r="C136" s="282" t="s">
        <v>413</v>
      </c>
      <c r="D136" s="282">
        <v>1</v>
      </c>
      <c r="E136" s="283">
        <v>112</v>
      </c>
      <c r="F136" s="283">
        <v>112</v>
      </c>
      <c r="G136" s="284">
        <v>0.02</v>
      </c>
      <c r="H136" s="285">
        <v>0.4</v>
      </c>
      <c r="I136" s="283"/>
    </row>
    <row r="137" spans="1:9" s="286" customFormat="1" ht="9.75" customHeight="1" thickBot="1">
      <c r="A137" s="281" t="s">
        <v>448</v>
      </c>
      <c r="B137" s="282"/>
      <c r="C137" s="282" t="s">
        <v>413</v>
      </c>
      <c r="D137" s="282">
        <v>1</v>
      </c>
      <c r="E137" s="283">
        <v>50</v>
      </c>
      <c r="F137" s="283">
        <v>50</v>
      </c>
      <c r="G137" s="284">
        <v>0.01</v>
      </c>
      <c r="H137" s="285">
        <v>0.2</v>
      </c>
      <c r="I137" s="283"/>
    </row>
    <row r="138" spans="1:9" s="286" customFormat="1" ht="9.75" customHeight="1" thickBot="1">
      <c r="A138" s="287"/>
      <c r="B138" s="287"/>
      <c r="C138" s="287"/>
      <c r="D138" s="287"/>
      <c r="E138" s="288" t="s">
        <v>414</v>
      </c>
      <c r="F138" s="289">
        <v>477</v>
      </c>
      <c r="G138" s="290">
        <v>0.07</v>
      </c>
      <c r="H138" s="291">
        <v>1.7</v>
      </c>
      <c r="I138" s="289"/>
    </row>
    <row r="139" spans="1:9" s="286" customFormat="1" ht="9.75" customHeight="1">
      <c r="A139" s="281" t="s">
        <v>449</v>
      </c>
      <c r="B139" s="282"/>
      <c r="C139" s="282" t="s">
        <v>413</v>
      </c>
      <c r="D139" s="282">
        <v>6</v>
      </c>
      <c r="E139" s="283">
        <v>908</v>
      </c>
      <c r="F139" s="283">
        <v>5449</v>
      </c>
      <c r="G139" s="284">
        <v>2.66</v>
      </c>
      <c r="H139" s="285">
        <v>87.3</v>
      </c>
      <c r="I139" s="283"/>
    </row>
    <row r="140" spans="1:9" s="286" customFormat="1" ht="9.75" customHeight="1">
      <c r="A140" s="281" t="s">
        <v>449</v>
      </c>
      <c r="B140" s="282"/>
      <c r="C140" s="282" t="s">
        <v>413</v>
      </c>
      <c r="D140" s="282">
        <v>4</v>
      </c>
      <c r="E140" s="283">
        <v>388</v>
      </c>
      <c r="F140" s="283">
        <v>1553</v>
      </c>
      <c r="G140" s="284">
        <v>0.76</v>
      </c>
      <c r="H140" s="285">
        <v>24.9</v>
      </c>
      <c r="I140" s="283"/>
    </row>
    <row r="141" spans="1:9" s="286" customFormat="1" ht="9.75" customHeight="1">
      <c r="A141" s="281" t="s">
        <v>449</v>
      </c>
      <c r="B141" s="282"/>
      <c r="C141" s="282" t="s">
        <v>413</v>
      </c>
      <c r="D141" s="282">
        <v>3</v>
      </c>
      <c r="E141" s="283">
        <v>1166</v>
      </c>
      <c r="F141" s="283">
        <v>3499</v>
      </c>
      <c r="G141" s="284">
        <v>1.71</v>
      </c>
      <c r="H141" s="285">
        <v>56</v>
      </c>
      <c r="I141" s="283"/>
    </row>
    <row r="142" spans="1:9" s="286" customFormat="1" ht="9.75" customHeight="1">
      <c r="A142" s="281" t="s">
        <v>449</v>
      </c>
      <c r="B142" s="282"/>
      <c r="C142" s="282" t="s">
        <v>413</v>
      </c>
      <c r="D142" s="282">
        <v>2</v>
      </c>
      <c r="E142" s="283">
        <v>1065</v>
      </c>
      <c r="F142" s="283">
        <v>2129</v>
      </c>
      <c r="G142" s="284">
        <v>1.04</v>
      </c>
      <c r="H142" s="285">
        <v>34.1</v>
      </c>
      <c r="I142" s="283"/>
    </row>
    <row r="143" spans="1:9" s="286" customFormat="1" ht="9.75" customHeight="1">
      <c r="A143" s="281" t="s">
        <v>449</v>
      </c>
      <c r="B143" s="282"/>
      <c r="C143" s="282" t="s">
        <v>413</v>
      </c>
      <c r="D143" s="282">
        <v>2</v>
      </c>
      <c r="E143" s="283">
        <v>871</v>
      </c>
      <c r="F143" s="283">
        <v>1742</v>
      </c>
      <c r="G143" s="284">
        <v>0.85</v>
      </c>
      <c r="H143" s="285">
        <v>27.9</v>
      </c>
      <c r="I143" s="283"/>
    </row>
    <row r="144" spans="1:9" s="286" customFormat="1" ht="9.75" customHeight="1">
      <c r="A144" s="281" t="s">
        <v>449</v>
      </c>
      <c r="B144" s="282"/>
      <c r="C144" s="282" t="s">
        <v>413</v>
      </c>
      <c r="D144" s="282">
        <v>2</v>
      </c>
      <c r="E144" s="283">
        <v>860</v>
      </c>
      <c r="F144" s="283">
        <v>1720</v>
      </c>
      <c r="G144" s="284">
        <v>0.84</v>
      </c>
      <c r="H144" s="285">
        <v>27.5</v>
      </c>
      <c r="I144" s="283"/>
    </row>
    <row r="145" spans="1:9" s="286" customFormat="1" ht="9.75" customHeight="1">
      <c r="A145" s="281" t="s">
        <v>449</v>
      </c>
      <c r="B145" s="282"/>
      <c r="C145" s="282" t="s">
        <v>413</v>
      </c>
      <c r="D145" s="282">
        <v>1</v>
      </c>
      <c r="E145" s="283">
        <v>897</v>
      </c>
      <c r="F145" s="283">
        <v>897</v>
      </c>
      <c r="G145" s="284">
        <v>0.44</v>
      </c>
      <c r="H145" s="285">
        <v>14.4</v>
      </c>
      <c r="I145" s="283"/>
    </row>
    <row r="146" spans="1:9" s="286" customFormat="1" ht="9.75" customHeight="1">
      <c r="A146" s="281" t="s">
        <v>449</v>
      </c>
      <c r="B146" s="282"/>
      <c r="C146" s="282" t="s">
        <v>413</v>
      </c>
      <c r="D146" s="282">
        <v>1</v>
      </c>
      <c r="E146" s="283">
        <v>831</v>
      </c>
      <c r="F146" s="283">
        <v>831</v>
      </c>
      <c r="G146" s="284">
        <v>0.41</v>
      </c>
      <c r="H146" s="285">
        <v>13.3</v>
      </c>
      <c r="I146" s="283"/>
    </row>
    <row r="147" spans="1:9" s="286" customFormat="1" ht="9.75" customHeight="1">
      <c r="A147" s="281" t="s">
        <v>449</v>
      </c>
      <c r="B147" s="282"/>
      <c r="C147" s="282" t="s">
        <v>413</v>
      </c>
      <c r="D147" s="282">
        <v>1</v>
      </c>
      <c r="E147" s="283">
        <v>553</v>
      </c>
      <c r="F147" s="283">
        <v>553</v>
      </c>
      <c r="G147" s="284">
        <v>0.27</v>
      </c>
      <c r="H147" s="285">
        <v>8.9</v>
      </c>
      <c r="I147" s="283"/>
    </row>
    <row r="148" spans="1:9" s="286" customFormat="1" ht="9.75" customHeight="1">
      <c r="A148" s="281" t="s">
        <v>449</v>
      </c>
      <c r="B148" s="282"/>
      <c r="C148" s="282" t="s">
        <v>413</v>
      </c>
      <c r="D148" s="282">
        <v>1</v>
      </c>
      <c r="E148" s="283">
        <v>360</v>
      </c>
      <c r="F148" s="283">
        <v>360</v>
      </c>
      <c r="G148" s="284">
        <v>0.18</v>
      </c>
      <c r="H148" s="285">
        <v>5.8</v>
      </c>
      <c r="I148" s="283"/>
    </row>
    <row r="149" spans="1:9" s="286" customFormat="1" ht="9.75" customHeight="1" thickBot="1">
      <c r="A149" s="281" t="s">
        <v>449</v>
      </c>
      <c r="B149" s="282"/>
      <c r="C149" s="282" t="s">
        <v>413</v>
      </c>
      <c r="D149" s="282">
        <v>2</v>
      </c>
      <c r="E149" s="283">
        <v>248</v>
      </c>
      <c r="F149" s="283">
        <v>496</v>
      </c>
      <c r="G149" s="284">
        <v>0.24</v>
      </c>
      <c r="H149" s="285">
        <v>8</v>
      </c>
      <c r="I149" s="283"/>
    </row>
    <row r="150" spans="1:9" s="286" customFormat="1" ht="9.75" customHeight="1" thickBot="1">
      <c r="A150" s="287"/>
      <c r="B150" s="287"/>
      <c r="C150" s="287"/>
      <c r="D150" s="287"/>
      <c r="E150" s="288" t="s">
        <v>414</v>
      </c>
      <c r="F150" s="289">
        <v>19229</v>
      </c>
      <c r="G150" s="290">
        <v>9.4</v>
      </c>
      <c r="H150" s="291">
        <v>307.9</v>
      </c>
      <c r="I150" s="289"/>
    </row>
    <row r="151" spans="1:9" ht="12.75">
      <c r="A151" s="302" t="s">
        <v>463</v>
      </c>
      <c r="B151" s="302"/>
      <c r="C151" s="269" t="s">
        <v>2</v>
      </c>
      <c r="D151" s="269">
        <v>16</v>
      </c>
      <c r="E151" s="275"/>
      <c r="F151" s="271"/>
      <c r="G151" s="272">
        <v>127</v>
      </c>
      <c r="H151" s="273">
        <f>SUM(D151*G151)</f>
        <v>2032</v>
      </c>
      <c r="I151" s="271"/>
    </row>
    <row r="152" spans="1:9" ht="12.75">
      <c r="A152" s="302" t="s">
        <v>450</v>
      </c>
      <c r="B152" s="302"/>
      <c r="C152" s="269" t="s">
        <v>2</v>
      </c>
      <c r="D152" s="269">
        <v>1</v>
      </c>
      <c r="E152" s="274"/>
      <c r="F152" s="271"/>
      <c r="G152" s="272">
        <v>842</v>
      </c>
      <c r="H152" s="273">
        <f>SUM(D152*G152)</f>
        <v>842</v>
      </c>
      <c r="I152" s="271"/>
    </row>
    <row r="153" spans="1:9" ht="12.75">
      <c r="A153" s="270" t="s">
        <v>462</v>
      </c>
      <c r="B153" s="270"/>
      <c r="C153" s="269" t="s">
        <v>2</v>
      </c>
      <c r="D153" s="269">
        <v>4</v>
      </c>
      <c r="E153" s="274"/>
      <c r="F153" s="271"/>
      <c r="G153" s="272">
        <v>397.4</v>
      </c>
      <c r="H153" s="273">
        <f>SUM(D153*G153)</f>
        <v>1589.6</v>
      </c>
      <c r="I153" s="271"/>
    </row>
    <row r="154" spans="1:9" ht="12.75">
      <c r="A154" s="251" t="s">
        <v>153</v>
      </c>
      <c r="B154" s="252"/>
      <c r="C154" s="253"/>
      <c r="D154" s="253"/>
      <c r="E154" s="253"/>
      <c r="F154" s="254"/>
      <c r="G154" s="255" t="s">
        <v>451</v>
      </c>
      <c r="H154" s="256">
        <f>SUM(H153+H152+H151+H150+H138+H133+H131+H126+H124+H106+H104+H102+H100+H98+H95+H90+H87+H81+H78+H76+H74+H72+H67+H65+H63+H61+H59+H57+H55+H53+H51+H49+H45+H40+H38+H26+H20+H10+H8)</f>
        <v>12467.199999999999</v>
      </c>
      <c r="I154" s="226" t="s">
        <v>4</v>
      </c>
    </row>
    <row r="155" spans="1:9" ht="12.75">
      <c r="A155" s="246"/>
      <c r="B155" s="225"/>
      <c r="C155" s="225"/>
      <c r="D155" s="225"/>
      <c r="E155" s="90" t="s">
        <v>452</v>
      </c>
      <c r="F155" s="246"/>
      <c r="G155" s="248"/>
      <c r="H155" s="247">
        <v>8295</v>
      </c>
      <c r="I155" s="225"/>
    </row>
    <row r="156" spans="1:11" s="90" customFormat="1" ht="12.75">
      <c r="A156" s="257"/>
      <c r="B156" s="257"/>
      <c r="C156" s="257"/>
      <c r="D156" s="257"/>
      <c r="E156" s="258" t="s">
        <v>453</v>
      </c>
      <c r="F156" s="257"/>
      <c r="G156" s="259"/>
      <c r="H156" s="268">
        <f>SUM(H154-H155)</f>
        <v>4172.199999999999</v>
      </c>
      <c r="K156" s="90" t="s">
        <v>4</v>
      </c>
    </row>
  </sheetData>
  <sheetProtection/>
  <mergeCells count="2">
    <mergeCell ref="A152:B152"/>
    <mergeCell ref="A151:B151"/>
  </mergeCells>
  <hyperlinks>
    <hyperlink ref="B5" r:id="rId1" display="mailto: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81"/>
  <sheetViews>
    <sheetView zoomScale="98" zoomScaleNormal="98" zoomScalePageLayoutView="0" workbookViewId="0" topLeftCell="A55">
      <selection activeCell="A22" sqref="A1:IV16384"/>
    </sheetView>
  </sheetViews>
  <sheetFormatPr defaultColWidth="9.140625" defaultRowHeight="12.75"/>
  <cols>
    <col min="1" max="1" width="2.8515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0" width="19.140625" style="0" customWidth="1"/>
    <col min="11" max="11" width="19.140625" style="0" hidden="1" customWidth="1"/>
    <col min="12" max="12" width="8.00390625" style="0" hidden="1" customWidth="1"/>
    <col min="13" max="13" width="9.28125" style="0" hidden="1" customWidth="1"/>
    <col min="14" max="14" width="0" style="0" hidden="1" customWidth="1"/>
    <col min="15" max="20" width="12.14062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57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67" width="0" style="0" hidden="1" customWidth="1"/>
  </cols>
  <sheetData>
    <row r="1" spans="1:31" s="108" customFormat="1" ht="6.75" customHeight="1">
      <c r="A1" s="45"/>
      <c r="B1" s="163"/>
      <c r="C1" s="164"/>
      <c r="D1" s="164"/>
      <c r="E1" s="164"/>
      <c r="F1" s="164"/>
      <c r="G1" s="164"/>
      <c r="H1" s="164"/>
      <c r="I1" s="164"/>
      <c r="J1" s="165"/>
      <c r="K1" s="61"/>
      <c r="L1" s="107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108" customFormat="1" ht="24.75" customHeight="1" hidden="1">
      <c r="A2" s="45"/>
      <c r="B2" s="166"/>
      <c r="C2" s="167" t="s">
        <v>165</v>
      </c>
      <c r="D2" s="141"/>
      <c r="E2" s="141"/>
      <c r="F2" s="141"/>
      <c r="G2" s="141"/>
      <c r="H2" s="141"/>
      <c r="I2" s="141"/>
      <c r="J2" s="168"/>
      <c r="K2" s="45"/>
      <c r="L2" s="107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s="108" customFormat="1" ht="6.75" customHeight="1" hidden="1">
      <c r="A3" s="45"/>
      <c r="B3" s="166"/>
      <c r="C3" s="141"/>
      <c r="D3" s="141"/>
      <c r="E3" s="141"/>
      <c r="F3" s="141"/>
      <c r="G3" s="141"/>
      <c r="H3" s="141"/>
      <c r="I3" s="141"/>
      <c r="J3" s="168"/>
      <c r="K3" s="45"/>
      <c r="L3" s="107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s="108" customFormat="1" ht="12" customHeight="1" hidden="1">
      <c r="A4" s="45"/>
      <c r="B4" s="166"/>
      <c r="C4" s="169" t="s">
        <v>9</v>
      </c>
      <c r="D4" s="141"/>
      <c r="E4" s="141"/>
      <c r="F4" s="141"/>
      <c r="G4" s="141"/>
      <c r="H4" s="141"/>
      <c r="I4" s="141"/>
      <c r="J4" s="168"/>
      <c r="K4" s="45"/>
      <c r="L4" s="107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</row>
    <row r="5" spans="1:31" s="108" customFormat="1" ht="16.5" customHeight="1" hidden="1">
      <c r="A5" s="45"/>
      <c r="B5" s="166"/>
      <c r="C5" s="141"/>
      <c r="D5" s="141"/>
      <c r="E5" s="298" t="s">
        <v>374</v>
      </c>
      <c r="F5" s="299"/>
      <c r="G5" s="299"/>
      <c r="H5" s="299"/>
      <c r="I5" s="141"/>
      <c r="J5" s="168"/>
      <c r="K5" s="45"/>
      <c r="L5" s="107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</row>
    <row r="6" spans="1:31" s="108" customFormat="1" ht="12" customHeight="1" hidden="1">
      <c r="A6" s="45"/>
      <c r="B6" s="166"/>
      <c r="C6" s="169" t="s">
        <v>10</v>
      </c>
      <c r="D6" s="141"/>
      <c r="E6" s="141"/>
      <c r="F6" s="141"/>
      <c r="G6" s="141"/>
      <c r="H6" s="141"/>
      <c r="I6" s="141"/>
      <c r="J6" s="168"/>
      <c r="K6" s="45"/>
      <c r="L6" s="107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31" s="108" customFormat="1" ht="30" customHeight="1">
      <c r="A7" s="45"/>
      <c r="B7" s="166"/>
      <c r="C7" s="141"/>
      <c r="D7" s="141"/>
      <c r="E7" s="300" t="s">
        <v>392</v>
      </c>
      <c r="F7" s="300"/>
      <c r="G7" s="300"/>
      <c r="H7" s="300"/>
      <c r="I7" s="141"/>
      <c r="J7" s="168"/>
      <c r="K7" s="45"/>
      <c r="L7" s="107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s="108" customFormat="1" ht="6.75" customHeight="1">
      <c r="A8" s="45"/>
      <c r="B8" s="166"/>
      <c r="C8" s="141"/>
      <c r="D8" s="141"/>
      <c r="E8" s="141"/>
      <c r="F8" s="141"/>
      <c r="G8" s="141"/>
      <c r="H8" s="141"/>
      <c r="I8" s="141"/>
      <c r="J8" s="168"/>
      <c r="K8" s="45"/>
      <c r="L8" s="107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s="108" customFormat="1" ht="12" customHeight="1">
      <c r="A9" s="45"/>
      <c r="B9" s="166"/>
      <c r="C9" s="169" t="s">
        <v>63</v>
      </c>
      <c r="D9" s="141"/>
      <c r="E9" s="141"/>
      <c r="F9" s="170" t="s">
        <v>393</v>
      </c>
      <c r="G9" s="141"/>
      <c r="H9" s="141"/>
      <c r="I9" s="169" t="s">
        <v>64</v>
      </c>
      <c r="J9" s="171"/>
      <c r="K9" s="45"/>
      <c r="L9" s="107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108" customFormat="1" ht="6.75" customHeight="1">
      <c r="A10" s="45"/>
      <c r="B10" s="166"/>
      <c r="C10" s="141"/>
      <c r="D10" s="141"/>
      <c r="E10" s="141"/>
      <c r="F10" s="141"/>
      <c r="G10" s="141"/>
      <c r="H10" s="141"/>
      <c r="I10" s="141"/>
      <c r="J10" s="168"/>
      <c r="K10" s="45"/>
      <c r="L10" s="107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108" customFormat="1" ht="15" customHeight="1">
      <c r="A11" s="45"/>
      <c r="B11" s="166"/>
      <c r="C11" s="169" t="s">
        <v>163</v>
      </c>
      <c r="D11" s="141"/>
      <c r="E11" s="141"/>
      <c r="F11" s="170" t="s">
        <v>375</v>
      </c>
      <c r="G11" s="141"/>
      <c r="H11" s="141"/>
      <c r="I11" s="169" t="s">
        <v>68</v>
      </c>
      <c r="J11" s="172" t="s">
        <v>4</v>
      </c>
      <c r="K11" s="45"/>
      <c r="L11" s="107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118" customFormat="1" ht="29.25" customHeight="1">
      <c r="A12" s="62"/>
      <c r="B12" s="173"/>
      <c r="C12" s="111" t="s">
        <v>88</v>
      </c>
      <c r="D12" s="112" t="s">
        <v>89</v>
      </c>
      <c r="E12" s="112" t="s">
        <v>72</v>
      </c>
      <c r="F12" s="112" t="s">
        <v>90</v>
      </c>
      <c r="G12" s="112" t="s">
        <v>16</v>
      </c>
      <c r="H12" s="112" t="s">
        <v>20</v>
      </c>
      <c r="I12" s="112" t="s">
        <v>91</v>
      </c>
      <c r="J12" s="174" t="s">
        <v>74</v>
      </c>
      <c r="K12" s="113" t="s">
        <v>166</v>
      </c>
      <c r="L12" s="114"/>
      <c r="M12" s="115" t="s">
        <v>62</v>
      </c>
      <c r="N12" s="116" t="s">
        <v>70</v>
      </c>
      <c r="O12" s="116" t="s">
        <v>93</v>
      </c>
      <c r="P12" s="116" t="s">
        <v>94</v>
      </c>
      <c r="Q12" s="116" t="s">
        <v>167</v>
      </c>
      <c r="R12" s="116" t="s">
        <v>168</v>
      </c>
      <c r="S12" s="116" t="s">
        <v>97</v>
      </c>
      <c r="T12" s="117" t="s">
        <v>98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63" s="108" customFormat="1" ht="22.5" customHeight="1">
      <c r="A13" s="45"/>
      <c r="B13" s="166"/>
      <c r="C13" s="175" t="s">
        <v>169</v>
      </c>
      <c r="D13" s="141"/>
      <c r="E13" s="141"/>
      <c r="F13" s="141"/>
      <c r="G13" s="141"/>
      <c r="H13" s="141"/>
      <c r="I13" s="141"/>
      <c r="J13" s="176">
        <f>BK13</f>
        <v>6801645.29</v>
      </c>
      <c r="K13" s="45"/>
      <c r="L13" s="106"/>
      <c r="M13" s="119"/>
      <c r="N13" s="120"/>
      <c r="O13" s="109"/>
      <c r="P13" s="121">
        <f>P14+P51+P74</f>
        <v>0</v>
      </c>
      <c r="Q13" s="109"/>
      <c r="R13" s="121">
        <f>R14+R51+R74</f>
        <v>8415.9999747</v>
      </c>
      <c r="S13" s="109"/>
      <c r="T13" s="122">
        <f>T14+T51+T74</f>
        <v>0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T13" s="105" t="s">
        <v>170</v>
      </c>
      <c r="AU13" s="105" t="s">
        <v>164</v>
      </c>
      <c r="BK13" s="123">
        <f>BK14+BK51+BK74</f>
        <v>6801645.29</v>
      </c>
    </row>
    <row r="14" spans="2:63" s="124" customFormat="1" ht="25.5" customHeight="1">
      <c r="B14" s="177"/>
      <c r="C14" s="128"/>
      <c r="D14" s="178" t="s">
        <v>170</v>
      </c>
      <c r="E14" s="179" t="s">
        <v>171</v>
      </c>
      <c r="F14" s="179" t="s">
        <v>172</v>
      </c>
      <c r="G14" s="128"/>
      <c r="H14" s="128"/>
      <c r="I14" s="180"/>
      <c r="J14" s="181">
        <f>BK14</f>
        <v>1443938.79</v>
      </c>
      <c r="L14" s="125"/>
      <c r="M14" s="127"/>
      <c r="N14" s="128"/>
      <c r="O14" s="128"/>
      <c r="P14" s="129">
        <f>P15+P26+P37+P49</f>
        <v>0</v>
      </c>
      <c r="Q14" s="128"/>
      <c r="R14" s="129">
        <f>R15+R26+R37+R49</f>
        <v>120.5259747</v>
      </c>
      <c r="S14" s="128"/>
      <c r="T14" s="130">
        <f>T15+T26+T37+T49</f>
        <v>0</v>
      </c>
      <c r="AR14" s="126" t="s">
        <v>173</v>
      </c>
      <c r="AT14" s="131" t="s">
        <v>170</v>
      </c>
      <c r="AU14" s="131" t="s">
        <v>174</v>
      </c>
      <c r="AY14" s="126" t="s">
        <v>175</v>
      </c>
      <c r="BK14" s="132">
        <f>BK15+BK26+BK37+BK49</f>
        <v>1443938.79</v>
      </c>
    </row>
    <row r="15" spans="2:63" s="124" customFormat="1" ht="22.5" customHeight="1">
      <c r="B15" s="177"/>
      <c r="C15" s="128"/>
      <c r="D15" s="178" t="s">
        <v>170</v>
      </c>
      <c r="E15" s="182" t="s">
        <v>173</v>
      </c>
      <c r="F15" s="182" t="s">
        <v>23</v>
      </c>
      <c r="G15" s="128"/>
      <c r="H15" s="128"/>
      <c r="I15" s="180"/>
      <c r="J15" s="183">
        <f>BK15</f>
        <v>525888.97</v>
      </c>
      <c r="L15" s="125"/>
      <c r="M15" s="127"/>
      <c r="N15" s="128"/>
      <c r="O15" s="128"/>
      <c r="P15" s="129">
        <f>SUM(P16:P25)</f>
        <v>0</v>
      </c>
      <c r="Q15" s="128"/>
      <c r="R15" s="129">
        <f>SUM(R16:R25)</f>
        <v>0.00494</v>
      </c>
      <c r="S15" s="128"/>
      <c r="T15" s="130">
        <f>SUM(T16:T25)</f>
        <v>0</v>
      </c>
      <c r="AR15" s="126" t="s">
        <v>173</v>
      </c>
      <c r="AT15" s="131" t="s">
        <v>170</v>
      </c>
      <c r="AU15" s="131" t="s">
        <v>173</v>
      </c>
      <c r="AY15" s="126" t="s">
        <v>175</v>
      </c>
      <c r="BK15" s="132">
        <f>SUM(BK16:BK25)</f>
        <v>525888.97</v>
      </c>
    </row>
    <row r="16" spans="1:65" s="108" customFormat="1" ht="24" customHeight="1">
      <c r="A16" s="45"/>
      <c r="B16" s="184"/>
      <c r="C16" s="133" t="s">
        <v>173</v>
      </c>
      <c r="D16" s="133" t="s">
        <v>99</v>
      </c>
      <c r="E16" s="134" t="s">
        <v>176</v>
      </c>
      <c r="F16" s="135" t="s">
        <v>177</v>
      </c>
      <c r="G16" s="136" t="s">
        <v>3</v>
      </c>
      <c r="H16" s="137">
        <v>145</v>
      </c>
      <c r="I16" s="138">
        <v>385</v>
      </c>
      <c r="J16" s="185">
        <f aca="true" t="shared" si="0" ref="J16:J25">ROUND(I16*H16,2)</f>
        <v>55825</v>
      </c>
      <c r="K16" s="161"/>
      <c r="L16" s="106"/>
      <c r="M16" s="139" t="s">
        <v>62</v>
      </c>
      <c r="N16" s="140" t="s">
        <v>71</v>
      </c>
      <c r="O16" s="141"/>
      <c r="P16" s="142">
        <f aca="true" t="shared" si="1" ref="P16:P25">O16*H16</f>
        <v>0</v>
      </c>
      <c r="Q16" s="142">
        <v>0</v>
      </c>
      <c r="R16" s="142">
        <f aca="true" t="shared" si="2" ref="R16:R25">Q16*H16</f>
        <v>0</v>
      </c>
      <c r="S16" s="142">
        <v>0</v>
      </c>
      <c r="T16" s="143">
        <f aca="true" t="shared" si="3" ref="T16:T25">S16*H16</f>
        <v>0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R16" s="144" t="s">
        <v>178</v>
      </c>
      <c r="AT16" s="144" t="s">
        <v>99</v>
      </c>
      <c r="AU16" s="144" t="s">
        <v>162</v>
      </c>
      <c r="AY16" s="105" t="s">
        <v>175</v>
      </c>
      <c r="BE16" s="145">
        <f aca="true" t="shared" si="4" ref="BE16:BE25">IF(N16="základní",J16,0)</f>
        <v>55825</v>
      </c>
      <c r="BF16" s="145">
        <f aca="true" t="shared" si="5" ref="BF16:BF25">IF(N16="snížená",J16,0)</f>
        <v>0</v>
      </c>
      <c r="BG16" s="145">
        <f aca="true" t="shared" si="6" ref="BG16:BG25">IF(N16="zákl. přenesená",J16,0)</f>
        <v>0</v>
      </c>
      <c r="BH16" s="145">
        <f aca="true" t="shared" si="7" ref="BH16:BH25">IF(N16="sníž. přenesená",J16,0)</f>
        <v>0</v>
      </c>
      <c r="BI16" s="145">
        <f aca="true" t="shared" si="8" ref="BI16:BI25">IF(N16="nulová",J16,0)</f>
        <v>0</v>
      </c>
      <c r="BJ16" s="105" t="s">
        <v>173</v>
      </c>
      <c r="BK16" s="145">
        <f aca="true" t="shared" si="9" ref="BK16:BK25">ROUND(I16*H16,2)</f>
        <v>55825</v>
      </c>
      <c r="BL16" s="105" t="s">
        <v>178</v>
      </c>
      <c r="BM16" s="144" t="s">
        <v>179</v>
      </c>
    </row>
    <row r="17" spans="1:65" s="108" customFormat="1" ht="33" customHeight="1">
      <c r="A17" s="45"/>
      <c r="B17" s="184"/>
      <c r="C17" s="133" t="s">
        <v>162</v>
      </c>
      <c r="D17" s="133" t="s">
        <v>99</v>
      </c>
      <c r="E17" s="134" t="s">
        <v>180</v>
      </c>
      <c r="F17" s="135" t="s">
        <v>181</v>
      </c>
      <c r="G17" s="136" t="s">
        <v>3</v>
      </c>
      <c r="H17" s="137">
        <v>83.34</v>
      </c>
      <c r="I17" s="138">
        <v>518</v>
      </c>
      <c r="J17" s="185">
        <f t="shared" si="0"/>
        <v>43170.12</v>
      </c>
      <c r="K17" s="161"/>
      <c r="L17" s="106"/>
      <c r="M17" s="139" t="s">
        <v>62</v>
      </c>
      <c r="N17" s="140" t="s">
        <v>71</v>
      </c>
      <c r="O17" s="141"/>
      <c r="P17" s="142">
        <f t="shared" si="1"/>
        <v>0</v>
      </c>
      <c r="Q17" s="142">
        <v>0</v>
      </c>
      <c r="R17" s="142">
        <f t="shared" si="2"/>
        <v>0</v>
      </c>
      <c r="S17" s="142">
        <v>0</v>
      </c>
      <c r="T17" s="143">
        <f t="shared" si="3"/>
        <v>0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R17" s="144" t="s">
        <v>178</v>
      </c>
      <c r="AT17" s="144" t="s">
        <v>99</v>
      </c>
      <c r="AU17" s="144" t="s">
        <v>162</v>
      </c>
      <c r="AY17" s="105" t="s">
        <v>175</v>
      </c>
      <c r="BE17" s="145">
        <f t="shared" si="4"/>
        <v>43170.12</v>
      </c>
      <c r="BF17" s="145">
        <f t="shared" si="5"/>
        <v>0</v>
      </c>
      <c r="BG17" s="145">
        <f t="shared" si="6"/>
        <v>0</v>
      </c>
      <c r="BH17" s="145">
        <f t="shared" si="7"/>
        <v>0</v>
      </c>
      <c r="BI17" s="145">
        <f t="shared" si="8"/>
        <v>0</v>
      </c>
      <c r="BJ17" s="105" t="s">
        <v>173</v>
      </c>
      <c r="BK17" s="145">
        <f t="shared" si="9"/>
        <v>43170.12</v>
      </c>
      <c r="BL17" s="105" t="s">
        <v>178</v>
      </c>
      <c r="BM17" s="144" t="s">
        <v>182</v>
      </c>
    </row>
    <row r="18" spans="1:65" s="108" customFormat="1" ht="24" customHeight="1">
      <c r="A18" s="45"/>
      <c r="B18" s="184"/>
      <c r="C18" s="133" t="s">
        <v>183</v>
      </c>
      <c r="D18" s="133" t="s">
        <v>99</v>
      </c>
      <c r="E18" s="134" t="s">
        <v>184</v>
      </c>
      <c r="F18" s="135" t="s">
        <v>185</v>
      </c>
      <c r="G18" s="136" t="s">
        <v>21</v>
      </c>
      <c r="H18" s="137">
        <v>20</v>
      </c>
      <c r="I18" s="138">
        <v>6125</v>
      </c>
      <c r="J18" s="185">
        <f t="shared" si="0"/>
        <v>122500</v>
      </c>
      <c r="K18" s="161"/>
      <c r="L18" s="106"/>
      <c r="M18" s="139" t="s">
        <v>62</v>
      </c>
      <c r="N18" s="140" t="s">
        <v>71</v>
      </c>
      <c r="O18" s="141"/>
      <c r="P18" s="142">
        <f t="shared" si="1"/>
        <v>0</v>
      </c>
      <c r="Q18" s="142">
        <v>0.0001</v>
      </c>
      <c r="R18" s="142">
        <f t="shared" si="2"/>
        <v>0.002</v>
      </c>
      <c r="S18" s="142">
        <v>0</v>
      </c>
      <c r="T18" s="143">
        <f t="shared" si="3"/>
        <v>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R18" s="144" t="s">
        <v>178</v>
      </c>
      <c r="AT18" s="144" t="s">
        <v>99</v>
      </c>
      <c r="AU18" s="144" t="s">
        <v>162</v>
      </c>
      <c r="AY18" s="105" t="s">
        <v>175</v>
      </c>
      <c r="BE18" s="145">
        <f t="shared" si="4"/>
        <v>122500</v>
      </c>
      <c r="BF18" s="145">
        <f t="shared" si="5"/>
        <v>0</v>
      </c>
      <c r="BG18" s="145">
        <f t="shared" si="6"/>
        <v>0</v>
      </c>
      <c r="BH18" s="145">
        <f t="shared" si="7"/>
        <v>0</v>
      </c>
      <c r="BI18" s="145">
        <f t="shared" si="8"/>
        <v>0</v>
      </c>
      <c r="BJ18" s="105" t="s">
        <v>173</v>
      </c>
      <c r="BK18" s="145">
        <f t="shared" si="9"/>
        <v>122500</v>
      </c>
      <c r="BL18" s="105" t="s">
        <v>178</v>
      </c>
      <c r="BM18" s="144" t="s">
        <v>186</v>
      </c>
    </row>
    <row r="19" spans="1:65" s="108" customFormat="1" ht="24" customHeight="1">
      <c r="A19" s="45"/>
      <c r="B19" s="184"/>
      <c r="C19" s="133" t="s">
        <v>178</v>
      </c>
      <c r="D19" s="133" t="s">
        <v>99</v>
      </c>
      <c r="E19" s="134" t="s">
        <v>187</v>
      </c>
      <c r="F19" s="135" t="s">
        <v>188</v>
      </c>
      <c r="G19" s="136" t="s">
        <v>21</v>
      </c>
      <c r="H19" s="137">
        <v>12</v>
      </c>
      <c r="I19" s="138">
        <v>6872</v>
      </c>
      <c r="J19" s="185">
        <f t="shared" si="0"/>
        <v>82464</v>
      </c>
      <c r="K19" s="161"/>
      <c r="L19" s="106"/>
      <c r="M19" s="139" t="s">
        <v>62</v>
      </c>
      <c r="N19" s="140" t="s">
        <v>71</v>
      </c>
      <c r="O19" s="141"/>
      <c r="P19" s="142">
        <f t="shared" si="1"/>
        <v>0</v>
      </c>
      <c r="Q19" s="142">
        <v>0.00012</v>
      </c>
      <c r="R19" s="142">
        <f t="shared" si="2"/>
        <v>0.00144</v>
      </c>
      <c r="S19" s="142">
        <v>0</v>
      </c>
      <c r="T19" s="143">
        <f t="shared" si="3"/>
        <v>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R19" s="144" t="s">
        <v>178</v>
      </c>
      <c r="AT19" s="144" t="s">
        <v>99</v>
      </c>
      <c r="AU19" s="144" t="s">
        <v>162</v>
      </c>
      <c r="AY19" s="105" t="s">
        <v>175</v>
      </c>
      <c r="BE19" s="145">
        <f t="shared" si="4"/>
        <v>82464</v>
      </c>
      <c r="BF19" s="145">
        <f t="shared" si="5"/>
        <v>0</v>
      </c>
      <c r="BG19" s="145">
        <f t="shared" si="6"/>
        <v>0</v>
      </c>
      <c r="BH19" s="145">
        <f t="shared" si="7"/>
        <v>0</v>
      </c>
      <c r="BI19" s="145">
        <f t="shared" si="8"/>
        <v>0</v>
      </c>
      <c r="BJ19" s="105" t="s">
        <v>173</v>
      </c>
      <c r="BK19" s="145">
        <f t="shared" si="9"/>
        <v>82464</v>
      </c>
      <c r="BL19" s="105" t="s">
        <v>178</v>
      </c>
      <c r="BM19" s="144" t="s">
        <v>189</v>
      </c>
    </row>
    <row r="20" spans="1:65" s="108" customFormat="1" ht="24" customHeight="1">
      <c r="A20" s="45"/>
      <c r="B20" s="184"/>
      <c r="C20" s="133" t="s">
        <v>190</v>
      </c>
      <c r="D20" s="133" t="s">
        <v>99</v>
      </c>
      <c r="E20" s="134" t="s">
        <v>191</v>
      </c>
      <c r="F20" s="135" t="s">
        <v>192</v>
      </c>
      <c r="G20" s="136" t="s">
        <v>21</v>
      </c>
      <c r="H20" s="137">
        <v>10</v>
      </c>
      <c r="I20" s="138">
        <v>7410</v>
      </c>
      <c r="J20" s="185">
        <f t="shared" si="0"/>
        <v>74100</v>
      </c>
      <c r="K20" s="161"/>
      <c r="L20" s="106"/>
      <c r="M20" s="139" t="s">
        <v>62</v>
      </c>
      <c r="N20" s="140" t="s">
        <v>71</v>
      </c>
      <c r="O20" s="141"/>
      <c r="P20" s="142">
        <f t="shared" si="1"/>
        <v>0</v>
      </c>
      <c r="Q20" s="142">
        <v>0.00015</v>
      </c>
      <c r="R20" s="142">
        <f t="shared" si="2"/>
        <v>0.0014999999999999998</v>
      </c>
      <c r="S20" s="142">
        <v>0</v>
      </c>
      <c r="T20" s="143">
        <f t="shared" si="3"/>
        <v>0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R20" s="144" t="s">
        <v>178</v>
      </c>
      <c r="AT20" s="144" t="s">
        <v>99</v>
      </c>
      <c r="AU20" s="144" t="s">
        <v>162</v>
      </c>
      <c r="AY20" s="105" t="s">
        <v>175</v>
      </c>
      <c r="BE20" s="145">
        <f t="shared" si="4"/>
        <v>74100</v>
      </c>
      <c r="BF20" s="145">
        <f t="shared" si="5"/>
        <v>0</v>
      </c>
      <c r="BG20" s="145">
        <f t="shared" si="6"/>
        <v>0</v>
      </c>
      <c r="BH20" s="145">
        <f t="shared" si="7"/>
        <v>0</v>
      </c>
      <c r="BI20" s="145">
        <f t="shared" si="8"/>
        <v>0</v>
      </c>
      <c r="BJ20" s="105" t="s">
        <v>173</v>
      </c>
      <c r="BK20" s="145">
        <f t="shared" si="9"/>
        <v>74100</v>
      </c>
      <c r="BL20" s="105" t="s">
        <v>178</v>
      </c>
      <c r="BM20" s="144" t="s">
        <v>193</v>
      </c>
    </row>
    <row r="21" spans="1:65" s="108" customFormat="1" ht="24" customHeight="1">
      <c r="A21" s="45"/>
      <c r="B21" s="184"/>
      <c r="C21" s="133" t="s">
        <v>194</v>
      </c>
      <c r="D21" s="133" t="s">
        <v>99</v>
      </c>
      <c r="E21" s="134" t="s">
        <v>195</v>
      </c>
      <c r="F21" s="135" t="s">
        <v>196</v>
      </c>
      <c r="G21" s="136" t="s">
        <v>3</v>
      </c>
      <c r="H21" s="137">
        <v>5.54</v>
      </c>
      <c r="I21" s="138">
        <v>475</v>
      </c>
      <c r="J21" s="185">
        <f t="shared" si="0"/>
        <v>2631.5</v>
      </c>
      <c r="K21" s="161"/>
      <c r="L21" s="106"/>
      <c r="M21" s="139" t="s">
        <v>62</v>
      </c>
      <c r="N21" s="140" t="s">
        <v>71</v>
      </c>
      <c r="O21" s="141"/>
      <c r="P21" s="142">
        <f t="shared" si="1"/>
        <v>0</v>
      </c>
      <c r="Q21" s="142">
        <v>0</v>
      </c>
      <c r="R21" s="142">
        <f t="shared" si="2"/>
        <v>0</v>
      </c>
      <c r="S21" s="142">
        <v>0</v>
      </c>
      <c r="T21" s="143">
        <f t="shared" si="3"/>
        <v>0</v>
      </c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R21" s="144" t="s">
        <v>178</v>
      </c>
      <c r="AT21" s="144" t="s">
        <v>99</v>
      </c>
      <c r="AU21" s="144" t="s">
        <v>162</v>
      </c>
      <c r="AY21" s="105" t="s">
        <v>175</v>
      </c>
      <c r="BE21" s="145">
        <f t="shared" si="4"/>
        <v>2631.5</v>
      </c>
      <c r="BF21" s="145">
        <f t="shared" si="5"/>
        <v>0</v>
      </c>
      <c r="BG21" s="145">
        <f t="shared" si="6"/>
        <v>0</v>
      </c>
      <c r="BH21" s="145">
        <f t="shared" si="7"/>
        <v>0</v>
      </c>
      <c r="BI21" s="145">
        <f t="shared" si="8"/>
        <v>0</v>
      </c>
      <c r="BJ21" s="105" t="s">
        <v>173</v>
      </c>
      <c r="BK21" s="145">
        <f t="shared" si="9"/>
        <v>2631.5</v>
      </c>
      <c r="BL21" s="105" t="s">
        <v>178</v>
      </c>
      <c r="BM21" s="144" t="s">
        <v>197</v>
      </c>
    </row>
    <row r="22" spans="1:65" s="108" customFormat="1" ht="33" customHeight="1">
      <c r="A22" s="45"/>
      <c r="B22" s="184"/>
      <c r="C22" s="133" t="s">
        <v>198</v>
      </c>
      <c r="D22" s="133" t="s">
        <v>99</v>
      </c>
      <c r="E22" s="134" t="s">
        <v>199</v>
      </c>
      <c r="F22" s="135" t="s">
        <v>200</v>
      </c>
      <c r="G22" s="136" t="s">
        <v>3</v>
      </c>
      <c r="H22" s="137">
        <v>234.9</v>
      </c>
      <c r="I22" s="138">
        <v>215</v>
      </c>
      <c r="J22" s="185">
        <f t="shared" si="0"/>
        <v>50503.5</v>
      </c>
      <c r="K22" s="161"/>
      <c r="L22" s="106"/>
      <c r="M22" s="139" t="s">
        <v>62</v>
      </c>
      <c r="N22" s="140" t="s">
        <v>71</v>
      </c>
      <c r="O22" s="141"/>
      <c r="P22" s="142">
        <f t="shared" si="1"/>
        <v>0</v>
      </c>
      <c r="Q22" s="142">
        <v>0</v>
      </c>
      <c r="R22" s="142">
        <f t="shared" si="2"/>
        <v>0</v>
      </c>
      <c r="S22" s="142">
        <v>0</v>
      </c>
      <c r="T22" s="143">
        <f t="shared" si="3"/>
        <v>0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R22" s="144" t="s">
        <v>178</v>
      </c>
      <c r="AT22" s="144" t="s">
        <v>99</v>
      </c>
      <c r="AU22" s="144" t="s">
        <v>162</v>
      </c>
      <c r="AY22" s="105" t="s">
        <v>175</v>
      </c>
      <c r="BE22" s="145">
        <f t="shared" si="4"/>
        <v>50503.5</v>
      </c>
      <c r="BF22" s="145">
        <f t="shared" si="5"/>
        <v>0</v>
      </c>
      <c r="BG22" s="145">
        <f t="shared" si="6"/>
        <v>0</v>
      </c>
      <c r="BH22" s="145">
        <f t="shared" si="7"/>
        <v>0</v>
      </c>
      <c r="BI22" s="145">
        <f t="shared" si="8"/>
        <v>0</v>
      </c>
      <c r="BJ22" s="105" t="s">
        <v>173</v>
      </c>
      <c r="BK22" s="145">
        <f t="shared" si="9"/>
        <v>50503.5</v>
      </c>
      <c r="BL22" s="105" t="s">
        <v>178</v>
      </c>
      <c r="BM22" s="144" t="s">
        <v>201</v>
      </c>
    </row>
    <row r="23" spans="1:65" s="108" customFormat="1" ht="16.5" customHeight="1">
      <c r="A23" s="45"/>
      <c r="B23" s="184"/>
      <c r="C23" s="133" t="s">
        <v>202</v>
      </c>
      <c r="D23" s="133" t="s">
        <v>99</v>
      </c>
      <c r="E23" s="134" t="s">
        <v>203</v>
      </c>
      <c r="F23" s="135" t="s">
        <v>106</v>
      </c>
      <c r="G23" s="136" t="s">
        <v>3</v>
      </c>
      <c r="H23" s="137">
        <v>234.9</v>
      </c>
      <c r="I23" s="138">
        <v>64</v>
      </c>
      <c r="J23" s="185">
        <f t="shared" si="0"/>
        <v>15033.6</v>
      </c>
      <c r="K23" s="161"/>
      <c r="L23" s="106"/>
      <c r="M23" s="139" t="s">
        <v>62</v>
      </c>
      <c r="N23" s="140" t="s">
        <v>71</v>
      </c>
      <c r="O23" s="141"/>
      <c r="P23" s="142">
        <f t="shared" si="1"/>
        <v>0</v>
      </c>
      <c r="Q23" s="142">
        <v>0</v>
      </c>
      <c r="R23" s="142">
        <f t="shared" si="2"/>
        <v>0</v>
      </c>
      <c r="S23" s="142">
        <v>0</v>
      </c>
      <c r="T23" s="143">
        <f t="shared" si="3"/>
        <v>0</v>
      </c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R23" s="144" t="s">
        <v>178</v>
      </c>
      <c r="AT23" s="144" t="s">
        <v>99</v>
      </c>
      <c r="AU23" s="144" t="s">
        <v>162</v>
      </c>
      <c r="AY23" s="105" t="s">
        <v>175</v>
      </c>
      <c r="BE23" s="145">
        <f t="shared" si="4"/>
        <v>15033.6</v>
      </c>
      <c r="BF23" s="145">
        <f t="shared" si="5"/>
        <v>0</v>
      </c>
      <c r="BG23" s="145">
        <f t="shared" si="6"/>
        <v>0</v>
      </c>
      <c r="BH23" s="145">
        <f t="shared" si="7"/>
        <v>0</v>
      </c>
      <c r="BI23" s="145">
        <f t="shared" si="8"/>
        <v>0</v>
      </c>
      <c r="BJ23" s="105" t="s">
        <v>173</v>
      </c>
      <c r="BK23" s="145">
        <f t="shared" si="9"/>
        <v>15033.6</v>
      </c>
      <c r="BL23" s="105" t="s">
        <v>178</v>
      </c>
      <c r="BM23" s="144" t="s">
        <v>204</v>
      </c>
    </row>
    <row r="24" spans="1:65" s="108" customFormat="1" ht="16.5" customHeight="1">
      <c r="A24" s="45"/>
      <c r="B24" s="184"/>
      <c r="C24" s="133" t="s">
        <v>205</v>
      </c>
      <c r="D24" s="133" t="s">
        <v>99</v>
      </c>
      <c r="E24" s="134" t="s">
        <v>206</v>
      </c>
      <c r="F24" s="135" t="s">
        <v>207</v>
      </c>
      <c r="G24" s="136" t="s">
        <v>6</v>
      </c>
      <c r="H24" s="137">
        <v>411.075</v>
      </c>
      <c r="I24" s="138">
        <v>150</v>
      </c>
      <c r="J24" s="185">
        <f t="shared" si="0"/>
        <v>61661.25</v>
      </c>
      <c r="K24" s="161"/>
      <c r="L24" s="106"/>
      <c r="M24" s="139" t="s">
        <v>62</v>
      </c>
      <c r="N24" s="140" t="s">
        <v>71</v>
      </c>
      <c r="O24" s="141"/>
      <c r="P24" s="142">
        <f t="shared" si="1"/>
        <v>0</v>
      </c>
      <c r="Q24" s="142">
        <v>0</v>
      </c>
      <c r="R24" s="142">
        <f t="shared" si="2"/>
        <v>0</v>
      </c>
      <c r="S24" s="142">
        <v>0</v>
      </c>
      <c r="T24" s="143">
        <f t="shared" si="3"/>
        <v>0</v>
      </c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R24" s="144" t="s">
        <v>178</v>
      </c>
      <c r="AT24" s="144" t="s">
        <v>99</v>
      </c>
      <c r="AU24" s="144" t="s">
        <v>162</v>
      </c>
      <c r="AY24" s="105" t="s">
        <v>175</v>
      </c>
      <c r="BE24" s="145">
        <f t="shared" si="4"/>
        <v>61661.25</v>
      </c>
      <c r="BF24" s="145">
        <f t="shared" si="5"/>
        <v>0</v>
      </c>
      <c r="BG24" s="145">
        <f t="shared" si="6"/>
        <v>0</v>
      </c>
      <c r="BH24" s="145">
        <f t="shared" si="7"/>
        <v>0</v>
      </c>
      <c r="BI24" s="145">
        <f t="shared" si="8"/>
        <v>0</v>
      </c>
      <c r="BJ24" s="105" t="s">
        <v>173</v>
      </c>
      <c r="BK24" s="145">
        <f t="shared" si="9"/>
        <v>61661.25</v>
      </c>
      <c r="BL24" s="105" t="s">
        <v>178</v>
      </c>
      <c r="BM24" s="144" t="s">
        <v>208</v>
      </c>
    </row>
    <row r="25" spans="1:65" s="108" customFormat="1" ht="16.5" customHeight="1">
      <c r="A25" s="45"/>
      <c r="B25" s="184"/>
      <c r="C25" s="133" t="s">
        <v>209</v>
      </c>
      <c r="D25" s="133" t="s">
        <v>99</v>
      </c>
      <c r="E25" s="134" t="s">
        <v>210</v>
      </c>
      <c r="F25" s="135" t="s">
        <v>211</v>
      </c>
      <c r="G25" s="136" t="s">
        <v>0</v>
      </c>
      <c r="H25" s="137">
        <v>200</v>
      </c>
      <c r="I25" s="138">
        <v>90</v>
      </c>
      <c r="J25" s="185">
        <f t="shared" si="0"/>
        <v>18000</v>
      </c>
      <c r="K25" s="161"/>
      <c r="L25" s="106"/>
      <c r="M25" s="139" t="s">
        <v>62</v>
      </c>
      <c r="N25" s="140" t="s">
        <v>71</v>
      </c>
      <c r="O25" s="141"/>
      <c r="P25" s="142">
        <f t="shared" si="1"/>
        <v>0</v>
      </c>
      <c r="Q25" s="142">
        <v>0</v>
      </c>
      <c r="R25" s="142">
        <f t="shared" si="2"/>
        <v>0</v>
      </c>
      <c r="S25" s="142">
        <v>0</v>
      </c>
      <c r="T25" s="143">
        <f t="shared" si="3"/>
        <v>0</v>
      </c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R25" s="144" t="s">
        <v>178</v>
      </c>
      <c r="AT25" s="144" t="s">
        <v>99</v>
      </c>
      <c r="AU25" s="144" t="s">
        <v>162</v>
      </c>
      <c r="AY25" s="105" t="s">
        <v>175</v>
      </c>
      <c r="BE25" s="145">
        <f t="shared" si="4"/>
        <v>18000</v>
      </c>
      <c r="BF25" s="145">
        <f t="shared" si="5"/>
        <v>0</v>
      </c>
      <c r="BG25" s="145">
        <f t="shared" si="6"/>
        <v>0</v>
      </c>
      <c r="BH25" s="145">
        <f t="shared" si="7"/>
        <v>0</v>
      </c>
      <c r="BI25" s="145">
        <f t="shared" si="8"/>
        <v>0</v>
      </c>
      <c r="BJ25" s="105" t="s">
        <v>173</v>
      </c>
      <c r="BK25" s="145">
        <f t="shared" si="9"/>
        <v>18000</v>
      </c>
      <c r="BL25" s="105" t="s">
        <v>178</v>
      </c>
      <c r="BM25" s="144" t="s">
        <v>212</v>
      </c>
    </row>
    <row r="26" spans="2:63" s="124" customFormat="1" ht="22.5" customHeight="1">
      <c r="B26" s="177"/>
      <c r="C26" s="128"/>
      <c r="D26" s="178" t="s">
        <v>170</v>
      </c>
      <c r="E26" s="182" t="s">
        <v>162</v>
      </c>
      <c r="F26" s="182" t="s">
        <v>213</v>
      </c>
      <c r="G26" s="128"/>
      <c r="H26" s="128"/>
      <c r="I26" s="180"/>
      <c r="J26" s="183">
        <f>BK26</f>
        <v>199504.90000000002</v>
      </c>
      <c r="L26" s="125"/>
      <c r="M26" s="127"/>
      <c r="N26" s="128"/>
      <c r="O26" s="128"/>
      <c r="P26" s="129">
        <f>SUM(P27:P36)</f>
        <v>0</v>
      </c>
      <c r="Q26" s="128"/>
      <c r="R26" s="129">
        <f>SUM(R27:R36)</f>
        <v>34.8351347</v>
      </c>
      <c r="S26" s="128"/>
      <c r="T26" s="130">
        <f>SUM(T27:T36)</f>
        <v>0</v>
      </c>
      <c r="AR26" s="126" t="s">
        <v>173</v>
      </c>
      <c r="AT26" s="131" t="s">
        <v>170</v>
      </c>
      <c r="AU26" s="131" t="s">
        <v>173</v>
      </c>
      <c r="AY26" s="126" t="s">
        <v>175</v>
      </c>
      <c r="BK26" s="132">
        <f>SUM(BK27:BK36)</f>
        <v>199504.90000000002</v>
      </c>
    </row>
    <row r="27" spans="1:65" s="108" customFormat="1" ht="24" customHeight="1">
      <c r="A27" s="45"/>
      <c r="B27" s="184"/>
      <c r="C27" s="133" t="s">
        <v>214</v>
      </c>
      <c r="D27" s="133" t="s">
        <v>99</v>
      </c>
      <c r="E27" s="134" t="s">
        <v>215</v>
      </c>
      <c r="F27" s="135" t="s">
        <v>216</v>
      </c>
      <c r="G27" s="136" t="s">
        <v>21</v>
      </c>
      <c r="H27" s="137">
        <v>40</v>
      </c>
      <c r="I27" s="138">
        <v>985</v>
      </c>
      <c r="J27" s="185">
        <f aca="true" t="shared" si="10" ref="J27:J36">ROUND(I27*H27,2)</f>
        <v>39400</v>
      </c>
      <c r="K27" s="161"/>
      <c r="L27" s="106"/>
      <c r="M27" s="139" t="s">
        <v>62</v>
      </c>
      <c r="N27" s="140" t="s">
        <v>71</v>
      </c>
      <c r="O27" s="141"/>
      <c r="P27" s="142">
        <f aca="true" t="shared" si="11" ref="P27:P36">O27*H27</f>
        <v>0</v>
      </c>
      <c r="Q27" s="142">
        <v>0</v>
      </c>
      <c r="R27" s="142">
        <f aca="true" t="shared" si="12" ref="R27:R36">Q27*H27</f>
        <v>0</v>
      </c>
      <c r="S27" s="142">
        <v>0</v>
      </c>
      <c r="T27" s="143">
        <f aca="true" t="shared" si="13" ref="T27:T36">S27*H27</f>
        <v>0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R27" s="144" t="s">
        <v>178</v>
      </c>
      <c r="AT27" s="144" t="s">
        <v>99</v>
      </c>
      <c r="AU27" s="144" t="s">
        <v>162</v>
      </c>
      <c r="AY27" s="105" t="s">
        <v>175</v>
      </c>
      <c r="BE27" s="145">
        <f aca="true" t="shared" si="14" ref="BE27:BE36">IF(N27="základní",J27,0)</f>
        <v>39400</v>
      </c>
      <c r="BF27" s="145">
        <f aca="true" t="shared" si="15" ref="BF27:BF36">IF(N27="snížená",J27,0)</f>
        <v>0</v>
      </c>
      <c r="BG27" s="145">
        <f aca="true" t="shared" si="16" ref="BG27:BG36">IF(N27="zákl. přenesená",J27,0)</f>
        <v>0</v>
      </c>
      <c r="BH27" s="145">
        <f aca="true" t="shared" si="17" ref="BH27:BH36">IF(N27="sníž. přenesená",J27,0)</f>
        <v>0</v>
      </c>
      <c r="BI27" s="145">
        <f aca="true" t="shared" si="18" ref="BI27:BI36">IF(N27="nulová",J27,0)</f>
        <v>0</v>
      </c>
      <c r="BJ27" s="105" t="s">
        <v>173</v>
      </c>
      <c r="BK27" s="145">
        <f aca="true" t="shared" si="19" ref="BK27:BK36">ROUND(I27*H27,2)</f>
        <v>39400</v>
      </c>
      <c r="BL27" s="105" t="s">
        <v>178</v>
      </c>
      <c r="BM27" s="144" t="s">
        <v>217</v>
      </c>
    </row>
    <row r="28" spans="1:65" s="108" customFormat="1" ht="16.5" customHeight="1">
      <c r="A28" s="45"/>
      <c r="B28" s="184"/>
      <c r="C28" s="146" t="s">
        <v>218</v>
      </c>
      <c r="D28" s="146" t="s">
        <v>114</v>
      </c>
      <c r="E28" s="147" t="s">
        <v>219</v>
      </c>
      <c r="F28" s="148" t="s">
        <v>220</v>
      </c>
      <c r="G28" s="149" t="s">
        <v>3</v>
      </c>
      <c r="H28" s="150">
        <v>12.08</v>
      </c>
      <c r="I28" s="151">
        <v>3750</v>
      </c>
      <c r="J28" s="186">
        <f t="shared" si="10"/>
        <v>45300</v>
      </c>
      <c r="K28" s="162"/>
      <c r="L28" s="152"/>
      <c r="M28" s="153" t="s">
        <v>62</v>
      </c>
      <c r="N28" s="154" t="s">
        <v>71</v>
      </c>
      <c r="O28" s="141"/>
      <c r="P28" s="142">
        <f t="shared" si="11"/>
        <v>0</v>
      </c>
      <c r="Q28" s="142">
        <v>2.429</v>
      </c>
      <c r="R28" s="142">
        <f t="shared" si="12"/>
        <v>29.342319999999997</v>
      </c>
      <c r="S28" s="142">
        <v>0</v>
      </c>
      <c r="T28" s="143">
        <f t="shared" si="13"/>
        <v>0</v>
      </c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R28" s="144" t="s">
        <v>202</v>
      </c>
      <c r="AT28" s="144" t="s">
        <v>114</v>
      </c>
      <c r="AU28" s="144" t="s">
        <v>162</v>
      </c>
      <c r="AY28" s="105" t="s">
        <v>175</v>
      </c>
      <c r="BE28" s="145">
        <f t="shared" si="14"/>
        <v>45300</v>
      </c>
      <c r="BF28" s="145">
        <f t="shared" si="15"/>
        <v>0</v>
      </c>
      <c r="BG28" s="145">
        <f t="shared" si="16"/>
        <v>0</v>
      </c>
      <c r="BH28" s="145">
        <f t="shared" si="17"/>
        <v>0</v>
      </c>
      <c r="BI28" s="145">
        <f t="shared" si="18"/>
        <v>0</v>
      </c>
      <c r="BJ28" s="105" t="s">
        <v>173</v>
      </c>
      <c r="BK28" s="145">
        <f t="shared" si="19"/>
        <v>45300</v>
      </c>
      <c r="BL28" s="105" t="s">
        <v>178</v>
      </c>
      <c r="BM28" s="144" t="s">
        <v>221</v>
      </c>
    </row>
    <row r="29" spans="1:65" s="108" customFormat="1" ht="24" customHeight="1">
      <c r="A29" s="45"/>
      <c r="B29" s="184"/>
      <c r="C29" s="133" t="s">
        <v>222</v>
      </c>
      <c r="D29" s="133" t="s">
        <v>99</v>
      </c>
      <c r="E29" s="134" t="s">
        <v>223</v>
      </c>
      <c r="F29" s="135" t="s">
        <v>224</v>
      </c>
      <c r="G29" s="136" t="s">
        <v>6</v>
      </c>
      <c r="H29" s="137">
        <v>0.66</v>
      </c>
      <c r="I29" s="138">
        <v>115345</v>
      </c>
      <c r="J29" s="185">
        <f t="shared" si="10"/>
        <v>76127.7</v>
      </c>
      <c r="K29" s="161"/>
      <c r="L29" s="106"/>
      <c r="M29" s="139" t="s">
        <v>62</v>
      </c>
      <c r="N29" s="140" t="s">
        <v>71</v>
      </c>
      <c r="O29" s="141"/>
      <c r="P29" s="142">
        <f t="shared" si="11"/>
        <v>0</v>
      </c>
      <c r="Q29" s="142">
        <v>1.11381</v>
      </c>
      <c r="R29" s="142">
        <f t="shared" si="12"/>
        <v>0.7351146000000001</v>
      </c>
      <c r="S29" s="142">
        <v>0</v>
      </c>
      <c r="T29" s="143">
        <f t="shared" si="13"/>
        <v>0</v>
      </c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R29" s="144" t="s">
        <v>178</v>
      </c>
      <c r="AT29" s="144" t="s">
        <v>99</v>
      </c>
      <c r="AU29" s="144" t="s">
        <v>162</v>
      </c>
      <c r="AY29" s="105" t="s">
        <v>175</v>
      </c>
      <c r="BE29" s="145">
        <f t="shared" si="14"/>
        <v>76127.7</v>
      </c>
      <c r="BF29" s="145">
        <f t="shared" si="15"/>
        <v>0</v>
      </c>
      <c r="BG29" s="145">
        <f t="shared" si="16"/>
        <v>0</v>
      </c>
      <c r="BH29" s="145">
        <f t="shared" si="17"/>
        <v>0</v>
      </c>
      <c r="BI29" s="145">
        <f t="shared" si="18"/>
        <v>0</v>
      </c>
      <c r="BJ29" s="105" t="s">
        <v>173</v>
      </c>
      <c r="BK29" s="145">
        <f t="shared" si="19"/>
        <v>76127.7</v>
      </c>
      <c r="BL29" s="105" t="s">
        <v>178</v>
      </c>
      <c r="BM29" s="144" t="s">
        <v>225</v>
      </c>
    </row>
    <row r="30" spans="1:65" s="108" customFormat="1" ht="16.5" customHeight="1">
      <c r="A30" s="45"/>
      <c r="B30" s="184"/>
      <c r="C30" s="133" t="s">
        <v>226</v>
      </c>
      <c r="D30" s="133" t="s">
        <v>99</v>
      </c>
      <c r="E30" s="134" t="s">
        <v>227</v>
      </c>
      <c r="F30" s="135" t="s">
        <v>228</v>
      </c>
      <c r="G30" s="136" t="s">
        <v>3</v>
      </c>
      <c r="H30" s="137">
        <v>0.264</v>
      </c>
      <c r="I30" s="138">
        <v>4185</v>
      </c>
      <c r="J30" s="185">
        <f t="shared" si="10"/>
        <v>1104.84</v>
      </c>
      <c r="K30" s="161"/>
      <c r="L30" s="106"/>
      <c r="M30" s="139" t="s">
        <v>62</v>
      </c>
      <c r="N30" s="140" t="s">
        <v>71</v>
      </c>
      <c r="O30" s="141"/>
      <c r="P30" s="142">
        <f t="shared" si="11"/>
        <v>0</v>
      </c>
      <c r="Q30" s="142">
        <v>2.50187</v>
      </c>
      <c r="R30" s="142">
        <f t="shared" si="12"/>
        <v>0.66049368</v>
      </c>
      <c r="S30" s="142">
        <v>0</v>
      </c>
      <c r="T30" s="143">
        <f t="shared" si="13"/>
        <v>0</v>
      </c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R30" s="144" t="s">
        <v>178</v>
      </c>
      <c r="AT30" s="144" t="s">
        <v>99</v>
      </c>
      <c r="AU30" s="144" t="s">
        <v>162</v>
      </c>
      <c r="AY30" s="105" t="s">
        <v>175</v>
      </c>
      <c r="BE30" s="145">
        <f t="shared" si="14"/>
        <v>1104.84</v>
      </c>
      <c r="BF30" s="145">
        <f t="shared" si="15"/>
        <v>0</v>
      </c>
      <c r="BG30" s="145">
        <f t="shared" si="16"/>
        <v>0</v>
      </c>
      <c r="BH30" s="145">
        <f t="shared" si="17"/>
        <v>0</v>
      </c>
      <c r="BI30" s="145">
        <f t="shared" si="18"/>
        <v>0</v>
      </c>
      <c r="BJ30" s="105" t="s">
        <v>173</v>
      </c>
      <c r="BK30" s="145">
        <f t="shared" si="19"/>
        <v>1104.84</v>
      </c>
      <c r="BL30" s="105" t="s">
        <v>178</v>
      </c>
      <c r="BM30" s="144" t="s">
        <v>229</v>
      </c>
    </row>
    <row r="31" spans="1:65" s="108" customFormat="1" ht="16.5" customHeight="1">
      <c r="A31" s="45"/>
      <c r="B31" s="184"/>
      <c r="C31" s="133" t="s">
        <v>230</v>
      </c>
      <c r="D31" s="133" t="s">
        <v>99</v>
      </c>
      <c r="E31" s="134" t="s">
        <v>231</v>
      </c>
      <c r="F31" s="135" t="s">
        <v>232</v>
      </c>
      <c r="G31" s="136" t="s">
        <v>3</v>
      </c>
      <c r="H31" s="137">
        <v>1.536</v>
      </c>
      <c r="I31" s="138">
        <v>4185</v>
      </c>
      <c r="J31" s="185">
        <f t="shared" si="10"/>
        <v>6428.16</v>
      </c>
      <c r="K31" s="161"/>
      <c r="L31" s="106"/>
      <c r="M31" s="139" t="s">
        <v>62</v>
      </c>
      <c r="N31" s="140" t="s">
        <v>71</v>
      </c>
      <c r="O31" s="141"/>
      <c r="P31" s="142">
        <f t="shared" si="11"/>
        <v>0</v>
      </c>
      <c r="Q31" s="142">
        <v>2.50187</v>
      </c>
      <c r="R31" s="142">
        <f t="shared" si="12"/>
        <v>3.8428723199999997</v>
      </c>
      <c r="S31" s="142">
        <v>0</v>
      </c>
      <c r="T31" s="143">
        <f t="shared" si="13"/>
        <v>0</v>
      </c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R31" s="144" t="s">
        <v>178</v>
      </c>
      <c r="AT31" s="144" t="s">
        <v>99</v>
      </c>
      <c r="AU31" s="144" t="s">
        <v>162</v>
      </c>
      <c r="AY31" s="105" t="s">
        <v>175</v>
      </c>
      <c r="BE31" s="145">
        <f t="shared" si="14"/>
        <v>6428.16</v>
      </c>
      <c r="BF31" s="145">
        <f t="shared" si="15"/>
        <v>0</v>
      </c>
      <c r="BG31" s="145">
        <f t="shared" si="16"/>
        <v>0</v>
      </c>
      <c r="BH31" s="145">
        <f t="shared" si="17"/>
        <v>0</v>
      </c>
      <c r="BI31" s="145">
        <f t="shared" si="18"/>
        <v>0</v>
      </c>
      <c r="BJ31" s="105" t="s">
        <v>173</v>
      </c>
      <c r="BK31" s="145">
        <f t="shared" si="19"/>
        <v>6428.16</v>
      </c>
      <c r="BL31" s="105" t="s">
        <v>178</v>
      </c>
      <c r="BM31" s="144" t="s">
        <v>233</v>
      </c>
    </row>
    <row r="32" spans="1:65" s="108" customFormat="1" ht="16.5" customHeight="1">
      <c r="A32" s="45"/>
      <c r="B32" s="184"/>
      <c r="C32" s="133" t="s">
        <v>234</v>
      </c>
      <c r="D32" s="133" t="s">
        <v>99</v>
      </c>
      <c r="E32" s="134" t="s">
        <v>235</v>
      </c>
      <c r="F32" s="135" t="s">
        <v>236</v>
      </c>
      <c r="G32" s="136" t="s">
        <v>0</v>
      </c>
      <c r="H32" s="137">
        <v>2.24</v>
      </c>
      <c r="I32" s="138">
        <v>580</v>
      </c>
      <c r="J32" s="185">
        <f t="shared" si="10"/>
        <v>1299.2</v>
      </c>
      <c r="K32" s="161"/>
      <c r="L32" s="106"/>
      <c r="M32" s="139" t="s">
        <v>62</v>
      </c>
      <c r="N32" s="140" t="s">
        <v>71</v>
      </c>
      <c r="O32" s="141"/>
      <c r="P32" s="142">
        <f t="shared" si="11"/>
        <v>0</v>
      </c>
      <c r="Q32" s="142">
        <v>0.00269</v>
      </c>
      <c r="R32" s="142">
        <f t="shared" si="12"/>
        <v>0.006025600000000001</v>
      </c>
      <c r="S32" s="142">
        <v>0</v>
      </c>
      <c r="T32" s="143">
        <f t="shared" si="13"/>
        <v>0</v>
      </c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R32" s="144" t="s">
        <v>178</v>
      </c>
      <c r="AT32" s="144" t="s">
        <v>99</v>
      </c>
      <c r="AU32" s="144" t="s">
        <v>162</v>
      </c>
      <c r="AY32" s="105" t="s">
        <v>175</v>
      </c>
      <c r="BE32" s="145">
        <f t="shared" si="14"/>
        <v>1299.2</v>
      </c>
      <c r="BF32" s="145">
        <f t="shared" si="15"/>
        <v>0</v>
      </c>
      <c r="BG32" s="145">
        <f t="shared" si="16"/>
        <v>0</v>
      </c>
      <c r="BH32" s="145">
        <f t="shared" si="17"/>
        <v>0</v>
      </c>
      <c r="BI32" s="145">
        <f t="shared" si="18"/>
        <v>0</v>
      </c>
      <c r="BJ32" s="105" t="s">
        <v>173</v>
      </c>
      <c r="BK32" s="145">
        <f t="shared" si="19"/>
        <v>1299.2</v>
      </c>
      <c r="BL32" s="105" t="s">
        <v>178</v>
      </c>
      <c r="BM32" s="144" t="s">
        <v>237</v>
      </c>
    </row>
    <row r="33" spans="1:65" s="108" customFormat="1" ht="16.5" customHeight="1">
      <c r="A33" s="45"/>
      <c r="B33" s="184"/>
      <c r="C33" s="133" t="s">
        <v>238</v>
      </c>
      <c r="D33" s="133" t="s">
        <v>99</v>
      </c>
      <c r="E33" s="134" t="s">
        <v>239</v>
      </c>
      <c r="F33" s="135" t="s">
        <v>240</v>
      </c>
      <c r="G33" s="136" t="s">
        <v>0</v>
      </c>
      <c r="H33" s="137">
        <v>2.24</v>
      </c>
      <c r="I33" s="138">
        <v>160</v>
      </c>
      <c r="J33" s="185">
        <f t="shared" si="10"/>
        <v>358.4</v>
      </c>
      <c r="K33" s="161"/>
      <c r="L33" s="106"/>
      <c r="M33" s="139" t="s">
        <v>62</v>
      </c>
      <c r="N33" s="140" t="s">
        <v>71</v>
      </c>
      <c r="O33" s="141"/>
      <c r="P33" s="142">
        <f t="shared" si="11"/>
        <v>0</v>
      </c>
      <c r="Q33" s="142">
        <v>0</v>
      </c>
      <c r="R33" s="142">
        <f t="shared" si="12"/>
        <v>0</v>
      </c>
      <c r="S33" s="142">
        <v>0</v>
      </c>
      <c r="T33" s="143">
        <f t="shared" si="13"/>
        <v>0</v>
      </c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R33" s="144" t="s">
        <v>178</v>
      </c>
      <c r="AT33" s="144" t="s">
        <v>99</v>
      </c>
      <c r="AU33" s="144" t="s">
        <v>162</v>
      </c>
      <c r="AY33" s="105" t="s">
        <v>175</v>
      </c>
      <c r="BE33" s="145">
        <f t="shared" si="14"/>
        <v>358.4</v>
      </c>
      <c r="BF33" s="145">
        <f t="shared" si="15"/>
        <v>0</v>
      </c>
      <c r="BG33" s="145">
        <f t="shared" si="16"/>
        <v>0</v>
      </c>
      <c r="BH33" s="145">
        <f t="shared" si="17"/>
        <v>0</v>
      </c>
      <c r="BI33" s="145">
        <f t="shared" si="18"/>
        <v>0</v>
      </c>
      <c r="BJ33" s="105" t="s">
        <v>173</v>
      </c>
      <c r="BK33" s="145">
        <f t="shared" si="19"/>
        <v>358.4</v>
      </c>
      <c r="BL33" s="105" t="s">
        <v>178</v>
      </c>
      <c r="BM33" s="144" t="s">
        <v>241</v>
      </c>
    </row>
    <row r="34" spans="1:65" s="108" customFormat="1" ht="16.5" customHeight="1">
      <c r="A34" s="45"/>
      <c r="B34" s="184"/>
      <c r="C34" s="133" t="s">
        <v>242</v>
      </c>
      <c r="D34" s="133" t="s">
        <v>99</v>
      </c>
      <c r="E34" s="134" t="s">
        <v>243</v>
      </c>
      <c r="F34" s="135" t="s">
        <v>244</v>
      </c>
      <c r="G34" s="136" t="s">
        <v>0</v>
      </c>
      <c r="H34" s="137">
        <v>7.68</v>
      </c>
      <c r="I34" s="138">
        <v>470</v>
      </c>
      <c r="J34" s="185">
        <f t="shared" si="10"/>
        <v>3609.6</v>
      </c>
      <c r="K34" s="161"/>
      <c r="L34" s="106"/>
      <c r="M34" s="139" t="s">
        <v>62</v>
      </c>
      <c r="N34" s="140" t="s">
        <v>71</v>
      </c>
      <c r="O34" s="141"/>
      <c r="P34" s="142">
        <f t="shared" si="11"/>
        <v>0</v>
      </c>
      <c r="Q34" s="142">
        <v>0.00264</v>
      </c>
      <c r="R34" s="142">
        <f t="shared" si="12"/>
        <v>0.0202752</v>
      </c>
      <c r="S34" s="142">
        <v>0</v>
      </c>
      <c r="T34" s="143">
        <f t="shared" si="13"/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R34" s="144" t="s">
        <v>178</v>
      </c>
      <c r="AT34" s="144" t="s">
        <v>99</v>
      </c>
      <c r="AU34" s="144" t="s">
        <v>162</v>
      </c>
      <c r="AY34" s="105" t="s">
        <v>175</v>
      </c>
      <c r="BE34" s="145">
        <f t="shared" si="14"/>
        <v>3609.6</v>
      </c>
      <c r="BF34" s="145">
        <f t="shared" si="15"/>
        <v>0</v>
      </c>
      <c r="BG34" s="145">
        <f t="shared" si="16"/>
        <v>0</v>
      </c>
      <c r="BH34" s="145">
        <f t="shared" si="17"/>
        <v>0</v>
      </c>
      <c r="BI34" s="145">
        <f t="shared" si="18"/>
        <v>0</v>
      </c>
      <c r="BJ34" s="105" t="s">
        <v>173</v>
      </c>
      <c r="BK34" s="145">
        <f t="shared" si="19"/>
        <v>3609.6</v>
      </c>
      <c r="BL34" s="105" t="s">
        <v>178</v>
      </c>
      <c r="BM34" s="144" t="s">
        <v>245</v>
      </c>
    </row>
    <row r="35" spans="1:65" s="108" customFormat="1" ht="16.5" customHeight="1">
      <c r="A35" s="45"/>
      <c r="B35" s="184"/>
      <c r="C35" s="133" t="s">
        <v>246</v>
      </c>
      <c r="D35" s="133" t="s">
        <v>99</v>
      </c>
      <c r="E35" s="134" t="s">
        <v>247</v>
      </c>
      <c r="F35" s="135" t="s">
        <v>248</v>
      </c>
      <c r="G35" s="136" t="s">
        <v>0</v>
      </c>
      <c r="H35" s="137">
        <v>7.68</v>
      </c>
      <c r="I35" s="138">
        <v>150</v>
      </c>
      <c r="J35" s="185">
        <f t="shared" si="10"/>
        <v>1152</v>
      </c>
      <c r="K35" s="161"/>
      <c r="L35" s="106"/>
      <c r="M35" s="139" t="s">
        <v>62</v>
      </c>
      <c r="N35" s="140" t="s">
        <v>71</v>
      </c>
      <c r="O35" s="141"/>
      <c r="P35" s="142">
        <f t="shared" si="11"/>
        <v>0</v>
      </c>
      <c r="Q35" s="142">
        <v>0</v>
      </c>
      <c r="R35" s="142">
        <f t="shared" si="12"/>
        <v>0</v>
      </c>
      <c r="S35" s="142">
        <v>0</v>
      </c>
      <c r="T35" s="143">
        <f t="shared" si="13"/>
        <v>0</v>
      </c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R35" s="144" t="s">
        <v>178</v>
      </c>
      <c r="AT35" s="144" t="s">
        <v>99</v>
      </c>
      <c r="AU35" s="144" t="s">
        <v>162</v>
      </c>
      <c r="AY35" s="105" t="s">
        <v>175</v>
      </c>
      <c r="BE35" s="145">
        <f t="shared" si="14"/>
        <v>1152</v>
      </c>
      <c r="BF35" s="145">
        <f t="shared" si="15"/>
        <v>0</v>
      </c>
      <c r="BG35" s="145">
        <f t="shared" si="16"/>
        <v>0</v>
      </c>
      <c r="BH35" s="145">
        <f t="shared" si="17"/>
        <v>0</v>
      </c>
      <c r="BI35" s="145">
        <f t="shared" si="18"/>
        <v>0</v>
      </c>
      <c r="BJ35" s="105" t="s">
        <v>173</v>
      </c>
      <c r="BK35" s="145">
        <f t="shared" si="19"/>
        <v>1152</v>
      </c>
      <c r="BL35" s="105" t="s">
        <v>178</v>
      </c>
      <c r="BM35" s="144" t="s">
        <v>249</v>
      </c>
    </row>
    <row r="36" spans="1:65" s="108" customFormat="1" ht="21.75" customHeight="1">
      <c r="A36" s="45"/>
      <c r="B36" s="184"/>
      <c r="C36" s="133" t="s">
        <v>250</v>
      </c>
      <c r="D36" s="133" t="s">
        <v>99</v>
      </c>
      <c r="E36" s="134" t="s">
        <v>251</v>
      </c>
      <c r="F36" s="135" t="s">
        <v>252</v>
      </c>
      <c r="G36" s="136" t="s">
        <v>6</v>
      </c>
      <c r="H36" s="137">
        <v>0.215</v>
      </c>
      <c r="I36" s="138">
        <v>115000</v>
      </c>
      <c r="J36" s="185">
        <f t="shared" si="10"/>
        <v>24725</v>
      </c>
      <c r="K36" s="161"/>
      <c r="L36" s="106"/>
      <c r="M36" s="139" t="s">
        <v>62</v>
      </c>
      <c r="N36" s="140" t="s">
        <v>71</v>
      </c>
      <c r="O36" s="141"/>
      <c r="P36" s="142">
        <f t="shared" si="11"/>
        <v>0</v>
      </c>
      <c r="Q36" s="142">
        <v>1.06062</v>
      </c>
      <c r="R36" s="142">
        <f t="shared" si="12"/>
        <v>0.22803329999999997</v>
      </c>
      <c r="S36" s="142">
        <v>0</v>
      </c>
      <c r="T36" s="143">
        <f t="shared" si="13"/>
        <v>0</v>
      </c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R36" s="144" t="s">
        <v>178</v>
      </c>
      <c r="AT36" s="144" t="s">
        <v>99</v>
      </c>
      <c r="AU36" s="144" t="s">
        <v>162</v>
      </c>
      <c r="AY36" s="105" t="s">
        <v>175</v>
      </c>
      <c r="BE36" s="145">
        <f t="shared" si="14"/>
        <v>24725</v>
      </c>
      <c r="BF36" s="145">
        <f t="shared" si="15"/>
        <v>0</v>
      </c>
      <c r="BG36" s="145">
        <f t="shared" si="16"/>
        <v>0</v>
      </c>
      <c r="BH36" s="145">
        <f t="shared" si="17"/>
        <v>0</v>
      </c>
      <c r="BI36" s="145">
        <f t="shared" si="18"/>
        <v>0</v>
      </c>
      <c r="BJ36" s="105" t="s">
        <v>173</v>
      </c>
      <c r="BK36" s="145">
        <f t="shared" si="19"/>
        <v>24725</v>
      </c>
      <c r="BL36" s="105" t="s">
        <v>178</v>
      </c>
      <c r="BM36" s="144" t="s">
        <v>253</v>
      </c>
    </row>
    <row r="37" spans="2:63" s="124" customFormat="1" ht="22.5" customHeight="1">
      <c r="B37" s="177"/>
      <c r="C37" s="128"/>
      <c r="D37" s="178" t="s">
        <v>170</v>
      </c>
      <c r="E37" s="182" t="s">
        <v>205</v>
      </c>
      <c r="F37" s="182" t="s">
        <v>254</v>
      </c>
      <c r="G37" s="128"/>
      <c r="H37" s="128"/>
      <c r="I37" s="180"/>
      <c r="J37" s="183">
        <f>BK37</f>
        <v>688775</v>
      </c>
      <c r="L37" s="125"/>
      <c r="M37" s="127"/>
      <c r="N37" s="128"/>
      <c r="O37" s="128"/>
      <c r="P37" s="129">
        <f>SUM(P38:P48)</f>
        <v>0</v>
      </c>
      <c r="Q37" s="128"/>
      <c r="R37" s="129">
        <f>SUM(R38:R48)</f>
        <v>85.6859</v>
      </c>
      <c r="S37" s="128"/>
      <c r="T37" s="130">
        <f>SUM(T38:T48)</f>
        <v>0</v>
      </c>
      <c r="AR37" s="126" t="s">
        <v>173</v>
      </c>
      <c r="AT37" s="131" t="s">
        <v>170</v>
      </c>
      <c r="AU37" s="131" t="s">
        <v>173</v>
      </c>
      <c r="AY37" s="126" t="s">
        <v>175</v>
      </c>
      <c r="BK37" s="132">
        <f>SUM(BK38:BK48)</f>
        <v>688775</v>
      </c>
    </row>
    <row r="38" spans="1:65" s="108" customFormat="1" ht="55.5" customHeight="1">
      <c r="A38" s="45"/>
      <c r="B38" s="184"/>
      <c r="C38" s="133">
        <v>21</v>
      </c>
      <c r="D38" s="133" t="s">
        <v>99</v>
      </c>
      <c r="E38" s="134" t="s">
        <v>255</v>
      </c>
      <c r="F38" s="135" t="s">
        <v>256</v>
      </c>
      <c r="G38" s="136" t="s">
        <v>0</v>
      </c>
      <c r="H38" s="137">
        <v>49</v>
      </c>
      <c r="I38" s="138">
        <v>3940</v>
      </c>
      <c r="J38" s="185">
        <f aca="true" t="shared" si="20" ref="J38:J48">ROUND(I38*H38,2)</f>
        <v>193060</v>
      </c>
      <c r="K38" s="161"/>
      <c r="L38" s="106"/>
      <c r="M38" s="139" t="s">
        <v>62</v>
      </c>
      <c r="N38" s="140" t="s">
        <v>71</v>
      </c>
      <c r="O38" s="141"/>
      <c r="P38" s="142">
        <f aca="true" t="shared" si="21" ref="P38:P48">O38*H38</f>
        <v>0</v>
      </c>
      <c r="Q38" s="142">
        <v>0.782</v>
      </c>
      <c r="R38" s="142">
        <f aca="true" t="shared" si="22" ref="R38:R48">Q38*H38</f>
        <v>38.318</v>
      </c>
      <c r="S38" s="142">
        <v>0</v>
      </c>
      <c r="T38" s="143">
        <f aca="true" t="shared" si="23" ref="T38:T48">S38*H38</f>
        <v>0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R38" s="144" t="s">
        <v>178</v>
      </c>
      <c r="AT38" s="144" t="s">
        <v>99</v>
      </c>
      <c r="AU38" s="144" t="s">
        <v>162</v>
      </c>
      <c r="AY38" s="105" t="s">
        <v>175</v>
      </c>
      <c r="BE38" s="145">
        <f aca="true" t="shared" si="24" ref="BE38:BE48">IF(N38="základní",J38,0)</f>
        <v>193060</v>
      </c>
      <c r="BF38" s="145">
        <f aca="true" t="shared" si="25" ref="BF38:BF48">IF(N38="snížená",J38,0)</f>
        <v>0</v>
      </c>
      <c r="BG38" s="145">
        <f aca="true" t="shared" si="26" ref="BG38:BG48">IF(N38="zákl. přenesená",J38,0)</f>
        <v>0</v>
      </c>
      <c r="BH38" s="145">
        <f aca="true" t="shared" si="27" ref="BH38:BH48">IF(N38="sníž. přenesená",J38,0)</f>
        <v>0</v>
      </c>
      <c r="BI38" s="145">
        <f aca="true" t="shared" si="28" ref="BI38:BI48">IF(N38="nulová",J38,0)</f>
        <v>0</v>
      </c>
      <c r="BJ38" s="105" t="s">
        <v>173</v>
      </c>
      <c r="BK38" s="145">
        <f aca="true" t="shared" si="29" ref="BK38:BK48">ROUND(I38*H38,2)</f>
        <v>193060</v>
      </c>
      <c r="BL38" s="105" t="s">
        <v>178</v>
      </c>
      <c r="BM38" s="144" t="s">
        <v>257</v>
      </c>
    </row>
    <row r="39" spans="1:65" s="108" customFormat="1" ht="66.75" customHeight="1">
      <c r="A39" s="45"/>
      <c r="B39" s="184"/>
      <c r="C39" s="133">
        <v>22</v>
      </c>
      <c r="D39" s="133" t="s">
        <v>99</v>
      </c>
      <c r="E39" s="134" t="s">
        <v>258</v>
      </c>
      <c r="F39" s="135" t="s">
        <v>259</v>
      </c>
      <c r="G39" s="136" t="s">
        <v>0</v>
      </c>
      <c r="H39" s="137">
        <v>27</v>
      </c>
      <c r="I39" s="138">
        <v>6720</v>
      </c>
      <c r="J39" s="185">
        <f t="shared" si="20"/>
        <v>181440</v>
      </c>
      <c r="K39" s="161"/>
      <c r="L39" s="106"/>
      <c r="M39" s="139" t="s">
        <v>62</v>
      </c>
      <c r="N39" s="140" t="s">
        <v>71</v>
      </c>
      <c r="O39" s="141"/>
      <c r="P39" s="142">
        <f t="shared" si="21"/>
        <v>0</v>
      </c>
      <c r="Q39" s="142">
        <v>1.209</v>
      </c>
      <c r="R39" s="142">
        <f t="shared" si="22"/>
        <v>32.643</v>
      </c>
      <c r="S39" s="142">
        <v>0</v>
      </c>
      <c r="T39" s="143">
        <f t="shared" si="23"/>
        <v>0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R39" s="144" t="s">
        <v>178</v>
      </c>
      <c r="AT39" s="144" t="s">
        <v>99</v>
      </c>
      <c r="AU39" s="144" t="s">
        <v>162</v>
      </c>
      <c r="AY39" s="105" t="s">
        <v>175</v>
      </c>
      <c r="BE39" s="145">
        <f t="shared" si="24"/>
        <v>181440</v>
      </c>
      <c r="BF39" s="145">
        <f t="shared" si="25"/>
        <v>0</v>
      </c>
      <c r="BG39" s="145">
        <f t="shared" si="26"/>
        <v>0</v>
      </c>
      <c r="BH39" s="145">
        <f t="shared" si="27"/>
        <v>0</v>
      </c>
      <c r="BI39" s="145">
        <f t="shared" si="28"/>
        <v>0</v>
      </c>
      <c r="BJ39" s="105" t="s">
        <v>173</v>
      </c>
      <c r="BK39" s="145">
        <f t="shared" si="29"/>
        <v>181440</v>
      </c>
      <c r="BL39" s="105" t="s">
        <v>178</v>
      </c>
      <c r="BM39" s="144" t="s">
        <v>260</v>
      </c>
    </row>
    <row r="40" spans="1:65" s="108" customFormat="1" ht="48.75" customHeight="1">
      <c r="A40" s="45"/>
      <c r="B40" s="184"/>
      <c r="C40" s="133">
        <v>23</v>
      </c>
      <c r="D40" s="133" t="s">
        <v>99</v>
      </c>
      <c r="E40" s="134" t="s">
        <v>261</v>
      </c>
      <c r="F40" s="135" t="s">
        <v>262</v>
      </c>
      <c r="G40" s="136" t="s">
        <v>0</v>
      </c>
      <c r="H40" s="137">
        <v>14</v>
      </c>
      <c r="I40" s="138">
        <v>1860</v>
      </c>
      <c r="J40" s="185">
        <f t="shared" si="20"/>
        <v>26040</v>
      </c>
      <c r="K40" s="161"/>
      <c r="L40" s="106"/>
      <c r="M40" s="139" t="s">
        <v>62</v>
      </c>
      <c r="N40" s="140" t="s">
        <v>71</v>
      </c>
      <c r="O40" s="141"/>
      <c r="P40" s="142">
        <f t="shared" si="21"/>
        <v>0</v>
      </c>
      <c r="Q40" s="142">
        <v>0.954</v>
      </c>
      <c r="R40" s="142">
        <f t="shared" si="22"/>
        <v>13.356</v>
      </c>
      <c r="S40" s="142">
        <v>0</v>
      </c>
      <c r="T40" s="143">
        <f t="shared" si="23"/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R40" s="144" t="s">
        <v>178</v>
      </c>
      <c r="AT40" s="144" t="s">
        <v>99</v>
      </c>
      <c r="AU40" s="144" t="s">
        <v>162</v>
      </c>
      <c r="AY40" s="105" t="s">
        <v>175</v>
      </c>
      <c r="BE40" s="145">
        <f t="shared" si="24"/>
        <v>26040</v>
      </c>
      <c r="BF40" s="145">
        <f t="shared" si="25"/>
        <v>0</v>
      </c>
      <c r="BG40" s="145">
        <f t="shared" si="26"/>
        <v>0</v>
      </c>
      <c r="BH40" s="145">
        <f t="shared" si="27"/>
        <v>0</v>
      </c>
      <c r="BI40" s="145">
        <f t="shared" si="28"/>
        <v>0</v>
      </c>
      <c r="BJ40" s="105" t="s">
        <v>173</v>
      </c>
      <c r="BK40" s="145">
        <f t="shared" si="29"/>
        <v>26040</v>
      </c>
      <c r="BL40" s="105" t="s">
        <v>178</v>
      </c>
      <c r="BM40" s="144" t="s">
        <v>263</v>
      </c>
    </row>
    <row r="41" spans="1:65" s="108" customFormat="1" ht="21.75" customHeight="1">
      <c r="A41" s="45"/>
      <c r="B41" s="184"/>
      <c r="C41" s="133">
        <v>24</v>
      </c>
      <c r="D41" s="133" t="s">
        <v>99</v>
      </c>
      <c r="E41" s="134" t="s">
        <v>264</v>
      </c>
      <c r="F41" s="135" t="s">
        <v>265</v>
      </c>
      <c r="G41" s="136" t="s">
        <v>0</v>
      </c>
      <c r="H41" s="137">
        <v>520</v>
      </c>
      <c r="I41" s="138">
        <v>105</v>
      </c>
      <c r="J41" s="185">
        <f t="shared" si="20"/>
        <v>54600</v>
      </c>
      <c r="K41" s="161"/>
      <c r="L41" s="106"/>
      <c r="M41" s="139" t="s">
        <v>62</v>
      </c>
      <c r="N41" s="140" t="s">
        <v>71</v>
      </c>
      <c r="O41" s="141"/>
      <c r="P41" s="142">
        <f t="shared" si="21"/>
        <v>0</v>
      </c>
      <c r="Q41" s="142">
        <v>0</v>
      </c>
      <c r="R41" s="142">
        <f t="shared" si="22"/>
        <v>0</v>
      </c>
      <c r="S41" s="142">
        <v>0</v>
      </c>
      <c r="T41" s="143">
        <f t="shared" si="23"/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R41" s="144" t="s">
        <v>178</v>
      </c>
      <c r="AT41" s="144" t="s">
        <v>99</v>
      </c>
      <c r="AU41" s="144" t="s">
        <v>162</v>
      </c>
      <c r="AY41" s="105" t="s">
        <v>175</v>
      </c>
      <c r="BE41" s="145">
        <f t="shared" si="24"/>
        <v>54600</v>
      </c>
      <c r="BF41" s="145">
        <f t="shared" si="25"/>
        <v>0</v>
      </c>
      <c r="BG41" s="145">
        <f t="shared" si="26"/>
        <v>0</v>
      </c>
      <c r="BH41" s="145">
        <f t="shared" si="27"/>
        <v>0</v>
      </c>
      <c r="BI41" s="145">
        <f t="shared" si="28"/>
        <v>0</v>
      </c>
      <c r="BJ41" s="105" t="s">
        <v>173</v>
      </c>
      <c r="BK41" s="145">
        <f t="shared" si="29"/>
        <v>54600</v>
      </c>
      <c r="BL41" s="105" t="s">
        <v>178</v>
      </c>
      <c r="BM41" s="144" t="s">
        <v>266</v>
      </c>
    </row>
    <row r="42" spans="1:65" s="108" customFormat="1" ht="24" customHeight="1">
      <c r="A42" s="45"/>
      <c r="B42" s="184"/>
      <c r="C42" s="133">
        <v>25</v>
      </c>
      <c r="D42" s="133" t="s">
        <v>99</v>
      </c>
      <c r="E42" s="134" t="s">
        <v>267</v>
      </c>
      <c r="F42" s="135" t="s">
        <v>268</v>
      </c>
      <c r="G42" s="136" t="s">
        <v>0</v>
      </c>
      <c r="H42" s="137">
        <v>31720</v>
      </c>
      <c r="I42" s="138">
        <v>1.5</v>
      </c>
      <c r="J42" s="185">
        <f t="shared" si="20"/>
        <v>47580</v>
      </c>
      <c r="K42" s="161"/>
      <c r="L42" s="106"/>
      <c r="M42" s="139" t="s">
        <v>62</v>
      </c>
      <c r="N42" s="140" t="s">
        <v>71</v>
      </c>
      <c r="O42" s="141"/>
      <c r="P42" s="142">
        <f t="shared" si="21"/>
        <v>0</v>
      </c>
      <c r="Q42" s="142">
        <v>0</v>
      </c>
      <c r="R42" s="142">
        <f t="shared" si="22"/>
        <v>0</v>
      </c>
      <c r="S42" s="142">
        <v>0</v>
      </c>
      <c r="T42" s="143">
        <f t="shared" si="23"/>
        <v>0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R42" s="144" t="s">
        <v>178</v>
      </c>
      <c r="AT42" s="144" t="s">
        <v>99</v>
      </c>
      <c r="AU42" s="144" t="s">
        <v>162</v>
      </c>
      <c r="AY42" s="105" t="s">
        <v>175</v>
      </c>
      <c r="BE42" s="145">
        <f t="shared" si="24"/>
        <v>47580</v>
      </c>
      <c r="BF42" s="145">
        <f t="shared" si="25"/>
        <v>0</v>
      </c>
      <c r="BG42" s="145">
        <f t="shared" si="26"/>
        <v>0</v>
      </c>
      <c r="BH42" s="145">
        <f t="shared" si="27"/>
        <v>0</v>
      </c>
      <c r="BI42" s="145">
        <f t="shared" si="28"/>
        <v>0</v>
      </c>
      <c r="BJ42" s="105" t="s">
        <v>173</v>
      </c>
      <c r="BK42" s="145">
        <f t="shared" si="29"/>
        <v>47580</v>
      </c>
      <c r="BL42" s="105" t="s">
        <v>178</v>
      </c>
      <c r="BM42" s="144" t="s">
        <v>269</v>
      </c>
    </row>
    <row r="43" spans="1:65" s="108" customFormat="1" ht="21.75" customHeight="1">
      <c r="A43" s="45"/>
      <c r="B43" s="184"/>
      <c r="C43" s="133">
        <v>26</v>
      </c>
      <c r="D43" s="133" t="s">
        <v>99</v>
      </c>
      <c r="E43" s="134" t="s">
        <v>270</v>
      </c>
      <c r="F43" s="135" t="s">
        <v>271</v>
      </c>
      <c r="G43" s="136" t="s">
        <v>0</v>
      </c>
      <c r="H43" s="137">
        <v>520</v>
      </c>
      <c r="I43" s="138">
        <v>40</v>
      </c>
      <c r="J43" s="185">
        <f t="shared" si="20"/>
        <v>20800</v>
      </c>
      <c r="K43" s="161"/>
      <c r="L43" s="106"/>
      <c r="M43" s="139" t="s">
        <v>62</v>
      </c>
      <c r="N43" s="140" t="s">
        <v>71</v>
      </c>
      <c r="O43" s="141"/>
      <c r="P43" s="142">
        <f t="shared" si="21"/>
        <v>0</v>
      </c>
      <c r="Q43" s="142">
        <v>0</v>
      </c>
      <c r="R43" s="142">
        <f t="shared" si="22"/>
        <v>0</v>
      </c>
      <c r="S43" s="142">
        <v>0</v>
      </c>
      <c r="T43" s="143">
        <f t="shared" si="23"/>
        <v>0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R43" s="144" t="s">
        <v>178</v>
      </c>
      <c r="AT43" s="144" t="s">
        <v>99</v>
      </c>
      <c r="AU43" s="144" t="s">
        <v>162</v>
      </c>
      <c r="AY43" s="105" t="s">
        <v>175</v>
      </c>
      <c r="BE43" s="145">
        <f t="shared" si="24"/>
        <v>20800</v>
      </c>
      <c r="BF43" s="145">
        <f t="shared" si="25"/>
        <v>0</v>
      </c>
      <c r="BG43" s="145">
        <f t="shared" si="26"/>
        <v>0</v>
      </c>
      <c r="BH43" s="145">
        <f t="shared" si="27"/>
        <v>0</v>
      </c>
      <c r="BI43" s="145">
        <f t="shared" si="28"/>
        <v>0</v>
      </c>
      <c r="BJ43" s="105" t="s">
        <v>173</v>
      </c>
      <c r="BK43" s="145">
        <f t="shared" si="29"/>
        <v>20800</v>
      </c>
      <c r="BL43" s="105" t="s">
        <v>178</v>
      </c>
      <c r="BM43" s="144" t="s">
        <v>272</v>
      </c>
    </row>
    <row r="44" spans="1:65" s="108" customFormat="1" ht="21.75" customHeight="1">
      <c r="A44" s="45"/>
      <c r="B44" s="184"/>
      <c r="C44" s="133">
        <v>27</v>
      </c>
      <c r="D44" s="133" t="s">
        <v>99</v>
      </c>
      <c r="E44" s="134" t="s">
        <v>273</v>
      </c>
      <c r="F44" s="135" t="s">
        <v>274</v>
      </c>
      <c r="G44" s="136" t="s">
        <v>7</v>
      </c>
      <c r="H44" s="137">
        <v>69</v>
      </c>
      <c r="I44" s="138">
        <v>1210</v>
      </c>
      <c r="J44" s="185">
        <f t="shared" si="20"/>
        <v>83490</v>
      </c>
      <c r="K44" s="161"/>
      <c r="L44" s="106"/>
      <c r="M44" s="139" t="s">
        <v>62</v>
      </c>
      <c r="N44" s="140" t="s">
        <v>71</v>
      </c>
      <c r="O44" s="141"/>
      <c r="P44" s="142">
        <f t="shared" si="21"/>
        <v>0</v>
      </c>
      <c r="Q44" s="142">
        <v>0</v>
      </c>
      <c r="R44" s="142">
        <f t="shared" si="22"/>
        <v>0</v>
      </c>
      <c r="S44" s="142">
        <v>0</v>
      </c>
      <c r="T44" s="143">
        <f t="shared" si="23"/>
        <v>0</v>
      </c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R44" s="144" t="s">
        <v>178</v>
      </c>
      <c r="AT44" s="144" t="s">
        <v>99</v>
      </c>
      <c r="AU44" s="144" t="s">
        <v>162</v>
      </c>
      <c r="AY44" s="105" t="s">
        <v>175</v>
      </c>
      <c r="BE44" s="145">
        <f t="shared" si="24"/>
        <v>83490</v>
      </c>
      <c r="BF44" s="145">
        <f t="shared" si="25"/>
        <v>0</v>
      </c>
      <c r="BG44" s="145">
        <f t="shared" si="26"/>
        <v>0</v>
      </c>
      <c r="BH44" s="145">
        <f t="shared" si="27"/>
        <v>0</v>
      </c>
      <c r="BI44" s="145">
        <f t="shared" si="28"/>
        <v>0</v>
      </c>
      <c r="BJ44" s="105" t="s">
        <v>173</v>
      </c>
      <c r="BK44" s="145">
        <f t="shared" si="29"/>
        <v>83490</v>
      </c>
      <c r="BL44" s="105" t="s">
        <v>178</v>
      </c>
      <c r="BM44" s="144" t="s">
        <v>275</v>
      </c>
    </row>
    <row r="45" spans="1:65" s="108" customFormat="1" ht="16.5" customHeight="1">
      <c r="A45" s="45"/>
      <c r="B45" s="184"/>
      <c r="C45" s="133">
        <v>28</v>
      </c>
      <c r="D45" s="133" t="s">
        <v>99</v>
      </c>
      <c r="E45" s="134" t="s">
        <v>276</v>
      </c>
      <c r="F45" s="135" t="s">
        <v>277</v>
      </c>
      <c r="G45" s="136" t="s">
        <v>22</v>
      </c>
      <c r="H45" s="137">
        <v>6</v>
      </c>
      <c r="I45" s="138">
        <v>7800</v>
      </c>
      <c r="J45" s="185">
        <f t="shared" si="20"/>
        <v>46800</v>
      </c>
      <c r="K45" s="161"/>
      <c r="L45" s="106"/>
      <c r="M45" s="139" t="s">
        <v>62</v>
      </c>
      <c r="N45" s="140" t="s">
        <v>71</v>
      </c>
      <c r="O45" s="141"/>
      <c r="P45" s="142">
        <f t="shared" si="21"/>
        <v>0</v>
      </c>
      <c r="Q45" s="142">
        <v>0.145</v>
      </c>
      <c r="R45" s="142">
        <f t="shared" si="22"/>
        <v>0.8699999999999999</v>
      </c>
      <c r="S45" s="142">
        <v>0</v>
      </c>
      <c r="T45" s="143">
        <f t="shared" si="23"/>
        <v>0</v>
      </c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R45" s="144" t="s">
        <v>178</v>
      </c>
      <c r="AT45" s="144" t="s">
        <v>99</v>
      </c>
      <c r="AU45" s="144" t="s">
        <v>162</v>
      </c>
      <c r="AY45" s="105" t="s">
        <v>175</v>
      </c>
      <c r="BE45" s="145">
        <f t="shared" si="24"/>
        <v>46800</v>
      </c>
      <c r="BF45" s="145">
        <f t="shared" si="25"/>
        <v>0</v>
      </c>
      <c r="BG45" s="145">
        <f t="shared" si="26"/>
        <v>0</v>
      </c>
      <c r="BH45" s="145">
        <f t="shared" si="27"/>
        <v>0</v>
      </c>
      <c r="BI45" s="145">
        <f t="shared" si="28"/>
        <v>0</v>
      </c>
      <c r="BJ45" s="105" t="s">
        <v>173</v>
      </c>
      <c r="BK45" s="145">
        <f t="shared" si="29"/>
        <v>46800</v>
      </c>
      <c r="BL45" s="105" t="s">
        <v>178</v>
      </c>
      <c r="BM45" s="144" t="s">
        <v>278</v>
      </c>
    </row>
    <row r="46" spans="1:65" s="108" customFormat="1" ht="16.5" customHeight="1">
      <c r="A46" s="45"/>
      <c r="B46" s="184"/>
      <c r="C46" s="133">
        <v>29</v>
      </c>
      <c r="D46" s="133" t="s">
        <v>99</v>
      </c>
      <c r="E46" s="134" t="s">
        <v>279</v>
      </c>
      <c r="F46" s="135" t="s">
        <v>280</v>
      </c>
      <c r="G46" s="136" t="s">
        <v>22</v>
      </c>
      <c r="H46" s="137">
        <v>2</v>
      </c>
      <c r="I46" s="138">
        <v>10435</v>
      </c>
      <c r="J46" s="185">
        <f t="shared" si="20"/>
        <v>20870</v>
      </c>
      <c r="K46" s="161"/>
      <c r="L46" s="106"/>
      <c r="M46" s="139" t="s">
        <v>62</v>
      </c>
      <c r="N46" s="140" t="s">
        <v>71</v>
      </c>
      <c r="O46" s="141"/>
      <c r="P46" s="142">
        <f t="shared" si="21"/>
        <v>0</v>
      </c>
      <c r="Q46" s="142">
        <v>0.161</v>
      </c>
      <c r="R46" s="142">
        <f t="shared" si="22"/>
        <v>0.322</v>
      </c>
      <c r="S46" s="142">
        <v>0</v>
      </c>
      <c r="T46" s="143">
        <f t="shared" si="23"/>
        <v>0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R46" s="144" t="s">
        <v>178</v>
      </c>
      <c r="AT46" s="144" t="s">
        <v>99</v>
      </c>
      <c r="AU46" s="144" t="s">
        <v>162</v>
      </c>
      <c r="AY46" s="105" t="s">
        <v>175</v>
      </c>
      <c r="BE46" s="145">
        <f t="shared" si="24"/>
        <v>20870</v>
      </c>
      <c r="BF46" s="145">
        <f t="shared" si="25"/>
        <v>0</v>
      </c>
      <c r="BG46" s="145">
        <f t="shared" si="26"/>
        <v>0</v>
      </c>
      <c r="BH46" s="145">
        <f t="shared" si="27"/>
        <v>0</v>
      </c>
      <c r="BI46" s="145">
        <f t="shared" si="28"/>
        <v>0</v>
      </c>
      <c r="BJ46" s="105" t="s">
        <v>173</v>
      </c>
      <c r="BK46" s="145">
        <f t="shared" si="29"/>
        <v>20870</v>
      </c>
      <c r="BL46" s="105" t="s">
        <v>178</v>
      </c>
      <c r="BM46" s="144" t="s">
        <v>281</v>
      </c>
    </row>
    <row r="47" spans="1:65" s="108" customFormat="1" ht="16.5" customHeight="1">
      <c r="A47" s="45"/>
      <c r="B47" s="184"/>
      <c r="C47" s="133">
        <v>30</v>
      </c>
      <c r="D47" s="133" t="s">
        <v>99</v>
      </c>
      <c r="E47" s="134" t="s">
        <v>282</v>
      </c>
      <c r="F47" s="135" t="s">
        <v>283</v>
      </c>
      <c r="G47" s="136" t="s">
        <v>22</v>
      </c>
      <c r="H47" s="137">
        <v>2</v>
      </c>
      <c r="I47" s="138">
        <v>4960</v>
      </c>
      <c r="J47" s="185">
        <f t="shared" si="20"/>
        <v>9920</v>
      </c>
      <c r="K47" s="161"/>
      <c r="L47" s="106"/>
      <c r="M47" s="139" t="s">
        <v>62</v>
      </c>
      <c r="N47" s="140" t="s">
        <v>71</v>
      </c>
      <c r="O47" s="141"/>
      <c r="P47" s="142">
        <f t="shared" si="21"/>
        <v>0</v>
      </c>
      <c r="Q47" s="142">
        <v>0.0822</v>
      </c>
      <c r="R47" s="142">
        <f t="shared" si="22"/>
        <v>0.1644</v>
      </c>
      <c r="S47" s="142">
        <v>0</v>
      </c>
      <c r="T47" s="143">
        <f t="shared" si="23"/>
        <v>0</v>
      </c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R47" s="144" t="s">
        <v>178</v>
      </c>
      <c r="AT47" s="144" t="s">
        <v>99</v>
      </c>
      <c r="AU47" s="144" t="s">
        <v>162</v>
      </c>
      <c r="AY47" s="105" t="s">
        <v>175</v>
      </c>
      <c r="BE47" s="145">
        <f t="shared" si="24"/>
        <v>9920</v>
      </c>
      <c r="BF47" s="145">
        <f t="shared" si="25"/>
        <v>0</v>
      </c>
      <c r="BG47" s="145">
        <f t="shared" si="26"/>
        <v>0</v>
      </c>
      <c r="BH47" s="145">
        <f t="shared" si="27"/>
        <v>0</v>
      </c>
      <c r="BI47" s="145">
        <f t="shared" si="28"/>
        <v>0</v>
      </c>
      <c r="BJ47" s="105" t="s">
        <v>173</v>
      </c>
      <c r="BK47" s="145">
        <f t="shared" si="29"/>
        <v>9920</v>
      </c>
      <c r="BL47" s="105" t="s">
        <v>178</v>
      </c>
      <c r="BM47" s="144" t="s">
        <v>284</v>
      </c>
    </row>
    <row r="48" spans="1:65" s="108" customFormat="1" ht="24" customHeight="1">
      <c r="A48" s="45"/>
      <c r="B48" s="184"/>
      <c r="C48" s="133">
        <v>31</v>
      </c>
      <c r="D48" s="133" t="s">
        <v>99</v>
      </c>
      <c r="E48" s="134" t="s">
        <v>286</v>
      </c>
      <c r="F48" s="135" t="s">
        <v>287</v>
      </c>
      <c r="G48" s="136" t="s">
        <v>22</v>
      </c>
      <c r="H48" s="137">
        <v>1</v>
      </c>
      <c r="I48" s="138">
        <v>4175</v>
      </c>
      <c r="J48" s="185">
        <f t="shared" si="20"/>
        <v>4175</v>
      </c>
      <c r="K48" s="161"/>
      <c r="L48" s="106"/>
      <c r="M48" s="139" t="s">
        <v>62</v>
      </c>
      <c r="N48" s="140" t="s">
        <v>71</v>
      </c>
      <c r="O48" s="141"/>
      <c r="P48" s="142">
        <f t="shared" si="21"/>
        <v>0</v>
      </c>
      <c r="Q48" s="142">
        <v>0.0125</v>
      </c>
      <c r="R48" s="142">
        <f t="shared" si="22"/>
        <v>0.0125</v>
      </c>
      <c r="S48" s="142">
        <v>0</v>
      </c>
      <c r="T48" s="143">
        <f t="shared" si="23"/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R48" s="144" t="s">
        <v>178</v>
      </c>
      <c r="AT48" s="144" t="s">
        <v>99</v>
      </c>
      <c r="AU48" s="144" t="s">
        <v>162</v>
      </c>
      <c r="AY48" s="105" t="s">
        <v>175</v>
      </c>
      <c r="BE48" s="145">
        <f t="shared" si="24"/>
        <v>4175</v>
      </c>
      <c r="BF48" s="145">
        <f t="shared" si="25"/>
        <v>0</v>
      </c>
      <c r="BG48" s="145">
        <f t="shared" si="26"/>
        <v>0</v>
      </c>
      <c r="BH48" s="145">
        <f t="shared" si="27"/>
        <v>0</v>
      </c>
      <c r="BI48" s="145">
        <f t="shared" si="28"/>
        <v>0</v>
      </c>
      <c r="BJ48" s="105" t="s">
        <v>173</v>
      </c>
      <c r="BK48" s="145">
        <f t="shared" si="29"/>
        <v>4175</v>
      </c>
      <c r="BL48" s="105" t="s">
        <v>178</v>
      </c>
      <c r="BM48" s="144" t="s">
        <v>288</v>
      </c>
    </row>
    <row r="49" spans="2:63" s="124" customFormat="1" ht="22.5" customHeight="1">
      <c r="B49" s="177"/>
      <c r="C49" s="128"/>
      <c r="D49" s="178" t="s">
        <v>170</v>
      </c>
      <c r="E49" s="182" t="s">
        <v>289</v>
      </c>
      <c r="F49" s="182" t="s">
        <v>290</v>
      </c>
      <c r="G49" s="128"/>
      <c r="H49" s="128"/>
      <c r="I49" s="180"/>
      <c r="J49" s="183">
        <f>BK49</f>
        <v>29769.92</v>
      </c>
      <c r="L49" s="125"/>
      <c r="M49" s="127"/>
      <c r="N49" s="128"/>
      <c r="O49" s="128"/>
      <c r="P49" s="129">
        <f>P50</f>
        <v>0</v>
      </c>
      <c r="Q49" s="128"/>
      <c r="R49" s="129">
        <f>R50</f>
        <v>0</v>
      </c>
      <c r="S49" s="128"/>
      <c r="T49" s="130">
        <f>T50</f>
        <v>0</v>
      </c>
      <c r="AR49" s="126" t="s">
        <v>173</v>
      </c>
      <c r="AT49" s="131" t="s">
        <v>170</v>
      </c>
      <c r="AU49" s="131" t="s">
        <v>173</v>
      </c>
      <c r="AY49" s="126" t="s">
        <v>175</v>
      </c>
      <c r="BK49" s="132">
        <f>BK50</f>
        <v>29769.92</v>
      </c>
    </row>
    <row r="50" spans="1:65" s="108" customFormat="1" ht="16.5" customHeight="1">
      <c r="A50" s="45"/>
      <c r="B50" s="184"/>
      <c r="C50" s="133">
        <v>32</v>
      </c>
      <c r="D50" s="133" t="s">
        <v>99</v>
      </c>
      <c r="E50" s="134" t="s">
        <v>291</v>
      </c>
      <c r="F50" s="135" t="s">
        <v>292</v>
      </c>
      <c r="G50" s="136" t="s">
        <v>6</v>
      </c>
      <c r="H50" s="137">
        <v>120.526</v>
      </c>
      <c r="I50" s="138">
        <v>247</v>
      </c>
      <c r="J50" s="185">
        <f>ROUND(I50*H50,2)</f>
        <v>29769.92</v>
      </c>
      <c r="K50" s="161"/>
      <c r="L50" s="106"/>
      <c r="M50" s="139" t="s">
        <v>62</v>
      </c>
      <c r="N50" s="140" t="s">
        <v>71</v>
      </c>
      <c r="O50" s="141"/>
      <c r="P50" s="142">
        <f>O50*H50</f>
        <v>0</v>
      </c>
      <c r="Q50" s="142">
        <v>0</v>
      </c>
      <c r="R50" s="142">
        <f>Q50*H50</f>
        <v>0</v>
      </c>
      <c r="S50" s="142">
        <v>0</v>
      </c>
      <c r="T50" s="143">
        <f>S50*H50</f>
        <v>0</v>
      </c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R50" s="144" t="s">
        <v>178</v>
      </c>
      <c r="AT50" s="144" t="s">
        <v>99</v>
      </c>
      <c r="AU50" s="144" t="s">
        <v>162</v>
      </c>
      <c r="AY50" s="105" t="s">
        <v>175</v>
      </c>
      <c r="BE50" s="145">
        <f>IF(N50="základní",J50,0)</f>
        <v>29769.92</v>
      </c>
      <c r="BF50" s="145">
        <f>IF(N50="snížená",J50,0)</f>
        <v>0</v>
      </c>
      <c r="BG50" s="145">
        <f>IF(N50="zákl. přenesená",J50,0)</f>
        <v>0</v>
      </c>
      <c r="BH50" s="145">
        <f>IF(N50="sníž. přenesená",J50,0)</f>
        <v>0</v>
      </c>
      <c r="BI50" s="145">
        <f>IF(N50="nulová",J50,0)</f>
        <v>0</v>
      </c>
      <c r="BJ50" s="105" t="s">
        <v>173</v>
      </c>
      <c r="BK50" s="145">
        <f>ROUND(I50*H50,2)</f>
        <v>29769.92</v>
      </c>
      <c r="BL50" s="105" t="s">
        <v>178</v>
      </c>
      <c r="BM50" s="144" t="s">
        <v>293</v>
      </c>
    </row>
    <row r="51" spans="2:63" s="124" customFormat="1" ht="25.5" customHeight="1">
      <c r="B51" s="177"/>
      <c r="C51" s="128"/>
      <c r="D51" s="178" t="s">
        <v>170</v>
      </c>
      <c r="E51" s="179" t="s">
        <v>294</v>
      </c>
      <c r="F51" s="179" t="s">
        <v>295</v>
      </c>
      <c r="G51" s="128"/>
      <c r="H51" s="128"/>
      <c r="I51" s="180"/>
      <c r="J51" s="181">
        <f>BK51</f>
        <v>5192706.5</v>
      </c>
      <c r="L51" s="125"/>
      <c r="M51" s="127"/>
      <c r="N51" s="128"/>
      <c r="O51" s="128"/>
      <c r="P51" s="129">
        <f>P52+P56+P67</f>
        <v>0</v>
      </c>
      <c r="Q51" s="128"/>
      <c r="R51" s="129">
        <f>R52+R56+R67</f>
        <v>8295.474</v>
      </c>
      <c r="S51" s="128"/>
      <c r="T51" s="130">
        <f>T52+T56+T67</f>
        <v>0</v>
      </c>
      <c r="AR51" s="126" t="s">
        <v>162</v>
      </c>
      <c r="AT51" s="131" t="s">
        <v>170</v>
      </c>
      <c r="AU51" s="131" t="s">
        <v>174</v>
      </c>
      <c r="AY51" s="126" t="s">
        <v>175</v>
      </c>
      <c r="BK51" s="132">
        <f>BK52+BK56+BK67</f>
        <v>5192706.5</v>
      </c>
    </row>
    <row r="52" spans="2:63" s="124" customFormat="1" ht="22.5" customHeight="1">
      <c r="B52" s="177"/>
      <c r="C52" s="128"/>
      <c r="D52" s="178" t="s">
        <v>170</v>
      </c>
      <c r="E52" s="182" t="s">
        <v>296</v>
      </c>
      <c r="F52" s="182" t="s">
        <v>297</v>
      </c>
      <c r="G52" s="128"/>
      <c r="H52" s="128"/>
      <c r="I52" s="180"/>
      <c r="J52" s="183">
        <f>BK52</f>
        <v>110546</v>
      </c>
      <c r="L52" s="125"/>
      <c r="M52" s="127"/>
      <c r="N52" s="128"/>
      <c r="O52" s="128"/>
      <c r="P52" s="129">
        <f>SUM(P53:P55)</f>
        <v>0</v>
      </c>
      <c r="Q52" s="128"/>
      <c r="R52" s="129">
        <f>SUM(R53:R55)</f>
        <v>0</v>
      </c>
      <c r="S52" s="128"/>
      <c r="T52" s="130">
        <f>SUM(T53:T55)</f>
        <v>0</v>
      </c>
      <c r="AR52" s="126" t="s">
        <v>162</v>
      </c>
      <c r="AT52" s="131" t="s">
        <v>170</v>
      </c>
      <c r="AU52" s="131" t="s">
        <v>173</v>
      </c>
      <c r="AY52" s="126" t="s">
        <v>175</v>
      </c>
      <c r="BK52" s="132">
        <f>SUM(BK53:BK55)</f>
        <v>110546</v>
      </c>
    </row>
    <row r="53" spans="1:65" s="108" customFormat="1" ht="37.5" customHeight="1">
      <c r="A53" s="45"/>
      <c r="B53" s="184"/>
      <c r="C53" s="133">
        <v>33</v>
      </c>
      <c r="D53" s="133" t="s">
        <v>99</v>
      </c>
      <c r="E53" s="134" t="s">
        <v>298</v>
      </c>
      <c r="F53" s="135" t="s">
        <v>299</v>
      </c>
      <c r="G53" s="136" t="s">
        <v>3</v>
      </c>
      <c r="H53" s="137">
        <v>3.2</v>
      </c>
      <c r="I53" s="138">
        <v>23155</v>
      </c>
      <c r="J53" s="185">
        <f>ROUND(I53*H53,2)</f>
        <v>74096</v>
      </c>
      <c r="K53" s="161"/>
      <c r="L53" s="106"/>
      <c r="M53" s="139" t="s">
        <v>62</v>
      </c>
      <c r="N53" s="140" t="s">
        <v>71</v>
      </c>
      <c r="O53" s="141"/>
      <c r="P53" s="142">
        <f>O53*H53</f>
        <v>0</v>
      </c>
      <c r="Q53" s="142">
        <v>0</v>
      </c>
      <c r="R53" s="142">
        <f>Q53*H53</f>
        <v>0</v>
      </c>
      <c r="S53" s="142">
        <v>0</v>
      </c>
      <c r="T53" s="143">
        <f>S53*H53</f>
        <v>0</v>
      </c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R53" s="144" t="s">
        <v>234</v>
      </c>
      <c r="AT53" s="144" t="s">
        <v>99</v>
      </c>
      <c r="AU53" s="144" t="s">
        <v>162</v>
      </c>
      <c r="AY53" s="105" t="s">
        <v>175</v>
      </c>
      <c r="BE53" s="145">
        <f>IF(N53="základní",J53,0)</f>
        <v>74096</v>
      </c>
      <c r="BF53" s="145">
        <f>IF(N53="snížená",J53,0)</f>
        <v>0</v>
      </c>
      <c r="BG53" s="145">
        <f>IF(N53="zákl. přenesená",J53,0)</f>
        <v>0</v>
      </c>
      <c r="BH53" s="145">
        <f>IF(N53="sníž. přenesená",J53,0)</f>
        <v>0</v>
      </c>
      <c r="BI53" s="145">
        <f>IF(N53="nulová",J53,0)</f>
        <v>0</v>
      </c>
      <c r="BJ53" s="105" t="s">
        <v>173</v>
      </c>
      <c r="BK53" s="145">
        <f>ROUND(I53*H53,2)</f>
        <v>74096</v>
      </c>
      <c r="BL53" s="105" t="s">
        <v>234</v>
      </c>
      <c r="BM53" s="144" t="s">
        <v>300</v>
      </c>
    </row>
    <row r="54" spans="1:65" s="108" customFormat="1" ht="37.5" customHeight="1">
      <c r="A54" s="45"/>
      <c r="B54" s="184"/>
      <c r="C54" s="133">
        <v>34</v>
      </c>
      <c r="D54" s="133" t="s">
        <v>99</v>
      </c>
      <c r="E54" s="134" t="s">
        <v>301</v>
      </c>
      <c r="F54" s="135" t="s">
        <v>302</v>
      </c>
      <c r="G54" s="136" t="s">
        <v>303</v>
      </c>
      <c r="H54" s="137">
        <v>1</v>
      </c>
      <c r="I54" s="138">
        <v>34210</v>
      </c>
      <c r="J54" s="185">
        <f>ROUND(I54*H54,2)</f>
        <v>34210</v>
      </c>
      <c r="K54" s="161"/>
      <c r="L54" s="106"/>
      <c r="M54" s="139" t="s">
        <v>62</v>
      </c>
      <c r="N54" s="140" t="s">
        <v>71</v>
      </c>
      <c r="O54" s="141"/>
      <c r="P54" s="142">
        <f>O54*H54</f>
        <v>0</v>
      </c>
      <c r="Q54" s="142">
        <v>0</v>
      </c>
      <c r="R54" s="142">
        <f>Q54*H54</f>
        <v>0</v>
      </c>
      <c r="S54" s="142">
        <v>0</v>
      </c>
      <c r="T54" s="143">
        <f>S54*H54</f>
        <v>0</v>
      </c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R54" s="144" t="s">
        <v>234</v>
      </c>
      <c r="AT54" s="144" t="s">
        <v>99</v>
      </c>
      <c r="AU54" s="144" t="s">
        <v>162</v>
      </c>
      <c r="AY54" s="105" t="s">
        <v>175</v>
      </c>
      <c r="BE54" s="145">
        <f>IF(N54="základní",J54,0)</f>
        <v>34210</v>
      </c>
      <c r="BF54" s="145">
        <f>IF(N54="snížená",J54,0)</f>
        <v>0</v>
      </c>
      <c r="BG54" s="145">
        <f>IF(N54="zákl. přenesená",J54,0)</f>
        <v>0</v>
      </c>
      <c r="BH54" s="145">
        <f>IF(N54="sníž. přenesená",J54,0)</f>
        <v>0</v>
      </c>
      <c r="BI54" s="145">
        <f>IF(N54="nulová",J54,0)</f>
        <v>0</v>
      </c>
      <c r="BJ54" s="105" t="s">
        <v>173</v>
      </c>
      <c r="BK54" s="145">
        <f>ROUND(I54*H54,2)</f>
        <v>34210</v>
      </c>
      <c r="BL54" s="105" t="s">
        <v>234</v>
      </c>
      <c r="BM54" s="144" t="s">
        <v>304</v>
      </c>
    </row>
    <row r="55" spans="1:65" s="108" customFormat="1" ht="24" customHeight="1">
      <c r="A55" s="45"/>
      <c r="B55" s="184"/>
      <c r="C55" s="133">
        <v>35</v>
      </c>
      <c r="D55" s="133" t="s">
        <v>99</v>
      </c>
      <c r="E55" s="134" t="s">
        <v>305</v>
      </c>
      <c r="F55" s="135" t="s">
        <v>306</v>
      </c>
      <c r="G55" s="136" t="s">
        <v>156</v>
      </c>
      <c r="H55" s="155">
        <v>2</v>
      </c>
      <c r="I55" s="138">
        <v>1120</v>
      </c>
      <c r="J55" s="185">
        <f>ROUND(I55*H55,2)</f>
        <v>2240</v>
      </c>
      <c r="K55" s="161"/>
      <c r="L55" s="106"/>
      <c r="M55" s="139" t="s">
        <v>62</v>
      </c>
      <c r="N55" s="140" t="s">
        <v>71</v>
      </c>
      <c r="O55" s="141"/>
      <c r="P55" s="142">
        <f>O55*H55</f>
        <v>0</v>
      </c>
      <c r="Q55" s="142">
        <v>0</v>
      </c>
      <c r="R55" s="142">
        <f>Q55*H55</f>
        <v>0</v>
      </c>
      <c r="S55" s="142">
        <v>0</v>
      </c>
      <c r="T55" s="143">
        <f>S55*H55</f>
        <v>0</v>
      </c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R55" s="144" t="s">
        <v>234</v>
      </c>
      <c r="AT55" s="144" t="s">
        <v>99</v>
      </c>
      <c r="AU55" s="144" t="s">
        <v>162</v>
      </c>
      <c r="AY55" s="105" t="s">
        <v>175</v>
      </c>
      <c r="BE55" s="145">
        <f>IF(N55="základní",J55,0)</f>
        <v>2240</v>
      </c>
      <c r="BF55" s="145">
        <f>IF(N55="snížená",J55,0)</f>
        <v>0</v>
      </c>
      <c r="BG55" s="145">
        <f>IF(N55="zákl. přenesená",J55,0)</f>
        <v>0</v>
      </c>
      <c r="BH55" s="145">
        <f>IF(N55="sníž. přenesená",J55,0)</f>
        <v>0</v>
      </c>
      <c r="BI55" s="145">
        <f>IF(N55="nulová",J55,0)</f>
        <v>0</v>
      </c>
      <c r="BJ55" s="105" t="s">
        <v>173</v>
      </c>
      <c r="BK55" s="145">
        <f>ROUND(I55*H55,2)</f>
        <v>2240</v>
      </c>
      <c r="BL55" s="105" t="s">
        <v>234</v>
      </c>
      <c r="BM55" s="144" t="s">
        <v>307</v>
      </c>
    </row>
    <row r="56" spans="2:63" s="124" customFormat="1" ht="22.5" customHeight="1">
      <c r="B56" s="177"/>
      <c r="C56" s="133" t="s">
        <v>4</v>
      </c>
      <c r="D56" s="178" t="s">
        <v>170</v>
      </c>
      <c r="E56" s="182" t="s">
        <v>308</v>
      </c>
      <c r="F56" s="182" t="s">
        <v>309</v>
      </c>
      <c r="G56" s="128"/>
      <c r="H56" s="128"/>
      <c r="I56" s="180"/>
      <c r="J56" s="183">
        <f>BK56</f>
        <v>1845730.5</v>
      </c>
      <c r="L56" s="125"/>
      <c r="M56" s="127"/>
      <c r="N56" s="128"/>
      <c r="O56" s="128"/>
      <c r="P56" s="129">
        <f>SUM(P57:P66)</f>
        <v>0</v>
      </c>
      <c r="Q56" s="128"/>
      <c r="R56" s="129">
        <f>SUM(R57:R66)</f>
        <v>0</v>
      </c>
      <c r="S56" s="128"/>
      <c r="T56" s="130">
        <f>SUM(T57:T66)</f>
        <v>0</v>
      </c>
      <c r="AR56" s="126" t="s">
        <v>162</v>
      </c>
      <c r="AT56" s="131" t="s">
        <v>170</v>
      </c>
      <c r="AU56" s="131" t="s">
        <v>173</v>
      </c>
      <c r="AY56" s="126" t="s">
        <v>175</v>
      </c>
      <c r="BK56" s="132">
        <f>SUM(BK57:BK66)</f>
        <v>1845730.5</v>
      </c>
    </row>
    <row r="57" spans="1:65" s="108" customFormat="1" ht="54.75" customHeight="1">
      <c r="A57" s="45"/>
      <c r="B57" s="184"/>
      <c r="C57" s="133">
        <v>36</v>
      </c>
      <c r="D57" s="133" t="s">
        <v>99</v>
      </c>
      <c r="E57" s="134" t="s">
        <v>310</v>
      </c>
      <c r="F57" s="204" t="s">
        <v>377</v>
      </c>
      <c r="G57" s="136" t="s">
        <v>0</v>
      </c>
      <c r="H57" s="137">
        <v>45</v>
      </c>
      <c r="I57" s="138">
        <v>2987</v>
      </c>
      <c r="J57" s="185">
        <f aca="true" t="shared" si="30" ref="J57:J66">ROUND(I57*H57,2)</f>
        <v>134415</v>
      </c>
      <c r="K57" s="161"/>
      <c r="L57" s="106"/>
      <c r="M57" s="139" t="s">
        <v>62</v>
      </c>
      <c r="N57" s="140" t="s">
        <v>71</v>
      </c>
      <c r="O57" s="141"/>
      <c r="P57" s="142">
        <f aca="true" t="shared" si="31" ref="P57:P66">O57*H57</f>
        <v>0</v>
      </c>
      <c r="Q57" s="142">
        <v>0</v>
      </c>
      <c r="R57" s="142">
        <f aca="true" t="shared" si="32" ref="R57:R66">Q57*H57</f>
        <v>0</v>
      </c>
      <c r="S57" s="142">
        <v>0</v>
      </c>
      <c r="T57" s="143">
        <f aca="true" t="shared" si="33" ref="T57:T66">S57*H57</f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R57" s="144" t="s">
        <v>234</v>
      </c>
      <c r="AT57" s="144" t="s">
        <v>99</v>
      </c>
      <c r="AU57" s="144" t="s">
        <v>162</v>
      </c>
      <c r="AY57" s="105" t="s">
        <v>175</v>
      </c>
      <c r="BE57" s="145">
        <f aca="true" t="shared" si="34" ref="BE57:BE66">IF(N57="základní",J57,0)</f>
        <v>134415</v>
      </c>
      <c r="BF57" s="145">
        <f aca="true" t="shared" si="35" ref="BF57:BF66">IF(N57="snížená",J57,0)</f>
        <v>0</v>
      </c>
      <c r="BG57" s="145">
        <f aca="true" t="shared" si="36" ref="BG57:BG66">IF(N57="zákl. přenesená",J57,0)</f>
        <v>0</v>
      </c>
      <c r="BH57" s="145">
        <f aca="true" t="shared" si="37" ref="BH57:BH66">IF(N57="sníž. přenesená",J57,0)</f>
        <v>0</v>
      </c>
      <c r="BI57" s="145">
        <f aca="true" t="shared" si="38" ref="BI57:BI66">IF(N57="nulová",J57,0)</f>
        <v>0</v>
      </c>
      <c r="BJ57" s="105" t="s">
        <v>173</v>
      </c>
      <c r="BK57" s="145">
        <f aca="true" t="shared" si="39" ref="BK57:BK66">ROUND(I57*H57,2)</f>
        <v>134415</v>
      </c>
      <c r="BL57" s="105" t="s">
        <v>234</v>
      </c>
      <c r="BM57" s="144" t="s">
        <v>311</v>
      </c>
    </row>
    <row r="58" spans="1:65" s="108" customFormat="1" ht="54.75" customHeight="1">
      <c r="A58" s="45"/>
      <c r="B58" s="184"/>
      <c r="C58" s="133">
        <v>37</v>
      </c>
      <c r="D58" s="133" t="s">
        <v>99</v>
      </c>
      <c r="E58" s="134" t="s">
        <v>312</v>
      </c>
      <c r="F58" s="204" t="s">
        <v>378</v>
      </c>
      <c r="G58" s="136" t="s">
        <v>0</v>
      </c>
      <c r="H58" s="137">
        <v>155</v>
      </c>
      <c r="I58" s="138">
        <v>6287</v>
      </c>
      <c r="J58" s="185">
        <f t="shared" si="30"/>
        <v>974485</v>
      </c>
      <c r="K58" s="161"/>
      <c r="L58" s="106"/>
      <c r="M58" s="139" t="s">
        <v>62</v>
      </c>
      <c r="N58" s="140" t="s">
        <v>71</v>
      </c>
      <c r="O58" s="141"/>
      <c r="P58" s="142">
        <f t="shared" si="31"/>
        <v>0</v>
      </c>
      <c r="Q58" s="142">
        <v>0</v>
      </c>
      <c r="R58" s="142">
        <f t="shared" si="32"/>
        <v>0</v>
      </c>
      <c r="S58" s="142">
        <v>0</v>
      </c>
      <c r="T58" s="143">
        <f t="shared" si="33"/>
        <v>0</v>
      </c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R58" s="144" t="s">
        <v>234</v>
      </c>
      <c r="AT58" s="144" t="s">
        <v>99</v>
      </c>
      <c r="AU58" s="144" t="s">
        <v>162</v>
      </c>
      <c r="AY58" s="105" t="s">
        <v>175</v>
      </c>
      <c r="BE58" s="145">
        <f t="shared" si="34"/>
        <v>974485</v>
      </c>
      <c r="BF58" s="145">
        <f t="shared" si="35"/>
        <v>0</v>
      </c>
      <c r="BG58" s="145">
        <f t="shared" si="36"/>
        <v>0</v>
      </c>
      <c r="BH58" s="145">
        <f t="shared" si="37"/>
        <v>0</v>
      </c>
      <c r="BI58" s="145">
        <f t="shared" si="38"/>
        <v>0</v>
      </c>
      <c r="BJ58" s="105" t="s">
        <v>173</v>
      </c>
      <c r="BK58" s="145">
        <f t="shared" si="39"/>
        <v>974485</v>
      </c>
      <c r="BL58" s="105" t="s">
        <v>234</v>
      </c>
      <c r="BM58" s="144" t="s">
        <v>313</v>
      </c>
    </row>
    <row r="59" spans="1:65" s="108" customFormat="1" ht="14.25" customHeight="1">
      <c r="A59" s="45"/>
      <c r="B59" s="184"/>
      <c r="C59" s="133">
        <v>38</v>
      </c>
      <c r="D59" s="133" t="s">
        <v>99</v>
      </c>
      <c r="E59" s="134" t="s">
        <v>314</v>
      </c>
      <c r="F59" s="204" t="s">
        <v>379</v>
      </c>
      <c r="G59" s="136" t="s">
        <v>22</v>
      </c>
      <c r="H59" s="137">
        <v>5115</v>
      </c>
      <c r="I59" s="138">
        <v>16.7</v>
      </c>
      <c r="J59" s="185">
        <f t="shared" si="30"/>
        <v>85420.5</v>
      </c>
      <c r="K59" s="161"/>
      <c r="L59" s="106"/>
      <c r="M59" s="139" t="s">
        <v>62</v>
      </c>
      <c r="N59" s="140" t="s">
        <v>71</v>
      </c>
      <c r="O59" s="141"/>
      <c r="P59" s="142">
        <f t="shared" si="31"/>
        <v>0</v>
      </c>
      <c r="Q59" s="142">
        <v>0</v>
      </c>
      <c r="R59" s="142">
        <f t="shared" si="32"/>
        <v>0</v>
      </c>
      <c r="S59" s="142">
        <v>0</v>
      </c>
      <c r="T59" s="143">
        <f t="shared" si="33"/>
        <v>0</v>
      </c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R59" s="144" t="s">
        <v>234</v>
      </c>
      <c r="AT59" s="144" t="s">
        <v>99</v>
      </c>
      <c r="AU59" s="144" t="s">
        <v>162</v>
      </c>
      <c r="AY59" s="105" t="s">
        <v>175</v>
      </c>
      <c r="BE59" s="145">
        <f t="shared" si="34"/>
        <v>85420.5</v>
      </c>
      <c r="BF59" s="145">
        <f t="shared" si="35"/>
        <v>0</v>
      </c>
      <c r="BG59" s="145">
        <f t="shared" si="36"/>
        <v>0</v>
      </c>
      <c r="BH59" s="145">
        <f t="shared" si="37"/>
        <v>0</v>
      </c>
      <c r="BI59" s="145">
        <f t="shared" si="38"/>
        <v>0</v>
      </c>
      <c r="BJ59" s="105" t="s">
        <v>173</v>
      </c>
      <c r="BK59" s="145">
        <f t="shared" si="39"/>
        <v>85420.5</v>
      </c>
      <c r="BL59" s="105" t="s">
        <v>234</v>
      </c>
      <c r="BM59" s="144" t="s">
        <v>315</v>
      </c>
    </row>
    <row r="60" spans="1:65" s="108" customFormat="1" ht="14.25" customHeight="1">
      <c r="A60" s="45"/>
      <c r="B60" s="184"/>
      <c r="C60" s="133">
        <v>39</v>
      </c>
      <c r="D60" s="133" t="s">
        <v>99</v>
      </c>
      <c r="E60" s="134" t="s">
        <v>316</v>
      </c>
      <c r="F60" s="204" t="s">
        <v>380</v>
      </c>
      <c r="G60" s="136" t="s">
        <v>22</v>
      </c>
      <c r="H60" s="137">
        <v>100</v>
      </c>
      <c r="I60" s="138">
        <v>273</v>
      </c>
      <c r="J60" s="185">
        <f t="shared" si="30"/>
        <v>27300</v>
      </c>
      <c r="K60" s="161"/>
      <c r="L60" s="106"/>
      <c r="M60" s="139" t="s">
        <v>62</v>
      </c>
      <c r="N60" s="140" t="s">
        <v>71</v>
      </c>
      <c r="O60" s="141"/>
      <c r="P60" s="142">
        <f t="shared" si="31"/>
        <v>0</v>
      </c>
      <c r="Q60" s="142">
        <v>0</v>
      </c>
      <c r="R60" s="142">
        <f t="shared" si="32"/>
        <v>0</v>
      </c>
      <c r="S60" s="142">
        <v>0</v>
      </c>
      <c r="T60" s="143">
        <f t="shared" si="33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R60" s="144" t="s">
        <v>234</v>
      </c>
      <c r="AT60" s="144" t="s">
        <v>99</v>
      </c>
      <c r="AU60" s="144" t="s">
        <v>162</v>
      </c>
      <c r="AY60" s="105" t="s">
        <v>175</v>
      </c>
      <c r="BE60" s="145">
        <f t="shared" si="34"/>
        <v>27300</v>
      </c>
      <c r="BF60" s="145">
        <f t="shared" si="35"/>
        <v>0</v>
      </c>
      <c r="BG60" s="145">
        <f t="shared" si="36"/>
        <v>0</v>
      </c>
      <c r="BH60" s="145">
        <f t="shared" si="37"/>
        <v>0</v>
      </c>
      <c r="BI60" s="145">
        <f t="shared" si="38"/>
        <v>0</v>
      </c>
      <c r="BJ60" s="105" t="s">
        <v>173</v>
      </c>
      <c r="BK60" s="145">
        <f t="shared" si="39"/>
        <v>27300</v>
      </c>
      <c r="BL60" s="105" t="s">
        <v>234</v>
      </c>
      <c r="BM60" s="144" t="s">
        <v>317</v>
      </c>
    </row>
    <row r="61" spans="1:65" s="108" customFormat="1" ht="14.25" customHeight="1">
      <c r="A61" s="45"/>
      <c r="B61" s="184"/>
      <c r="C61" s="133">
        <v>40</v>
      </c>
      <c r="D61" s="133" t="s">
        <v>99</v>
      </c>
      <c r="E61" s="134" t="s">
        <v>318</v>
      </c>
      <c r="F61" s="204" t="s">
        <v>319</v>
      </c>
      <c r="G61" s="136" t="s">
        <v>22</v>
      </c>
      <c r="H61" s="137">
        <v>100</v>
      </c>
      <c r="I61" s="138">
        <v>531</v>
      </c>
      <c r="J61" s="185">
        <f t="shared" si="30"/>
        <v>53100</v>
      </c>
      <c r="K61" s="161"/>
      <c r="L61" s="106"/>
      <c r="M61" s="139" t="s">
        <v>62</v>
      </c>
      <c r="N61" s="140" t="s">
        <v>71</v>
      </c>
      <c r="O61" s="141"/>
      <c r="P61" s="142">
        <f t="shared" si="31"/>
        <v>0</v>
      </c>
      <c r="Q61" s="142">
        <v>0</v>
      </c>
      <c r="R61" s="142">
        <f t="shared" si="32"/>
        <v>0</v>
      </c>
      <c r="S61" s="142">
        <v>0</v>
      </c>
      <c r="T61" s="143">
        <f t="shared" si="33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R61" s="144" t="s">
        <v>234</v>
      </c>
      <c r="AT61" s="144" t="s">
        <v>99</v>
      </c>
      <c r="AU61" s="144" t="s">
        <v>162</v>
      </c>
      <c r="AY61" s="105" t="s">
        <v>175</v>
      </c>
      <c r="BE61" s="145">
        <f t="shared" si="34"/>
        <v>53100</v>
      </c>
      <c r="BF61" s="145">
        <f t="shared" si="35"/>
        <v>0</v>
      </c>
      <c r="BG61" s="145">
        <f t="shared" si="36"/>
        <v>0</v>
      </c>
      <c r="BH61" s="145">
        <f t="shared" si="37"/>
        <v>0</v>
      </c>
      <c r="BI61" s="145">
        <f t="shared" si="38"/>
        <v>0</v>
      </c>
      <c r="BJ61" s="105" t="s">
        <v>173</v>
      </c>
      <c r="BK61" s="145">
        <f t="shared" si="39"/>
        <v>53100</v>
      </c>
      <c r="BL61" s="105" t="s">
        <v>234</v>
      </c>
      <c r="BM61" s="144" t="s">
        <v>320</v>
      </c>
    </row>
    <row r="62" spans="1:65" s="108" customFormat="1" ht="14.25" customHeight="1">
      <c r="A62" s="45"/>
      <c r="B62" s="184"/>
      <c r="C62" s="133">
        <v>41</v>
      </c>
      <c r="D62" s="133" t="s">
        <v>99</v>
      </c>
      <c r="E62" s="134" t="s">
        <v>321</v>
      </c>
      <c r="F62" s="204" t="s">
        <v>322</v>
      </c>
      <c r="G62" s="136" t="s">
        <v>22</v>
      </c>
      <c r="H62" s="137">
        <v>10</v>
      </c>
      <c r="I62" s="138">
        <v>895</v>
      </c>
      <c r="J62" s="185">
        <f t="shared" si="30"/>
        <v>8950</v>
      </c>
      <c r="K62" s="161"/>
      <c r="L62" s="106"/>
      <c r="M62" s="139" t="s">
        <v>62</v>
      </c>
      <c r="N62" s="140" t="s">
        <v>71</v>
      </c>
      <c r="O62" s="141"/>
      <c r="P62" s="142">
        <f t="shared" si="31"/>
        <v>0</v>
      </c>
      <c r="Q62" s="142">
        <v>0</v>
      </c>
      <c r="R62" s="142">
        <f t="shared" si="32"/>
        <v>0</v>
      </c>
      <c r="S62" s="142">
        <v>0</v>
      </c>
      <c r="T62" s="143">
        <f t="shared" si="33"/>
        <v>0</v>
      </c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R62" s="144" t="s">
        <v>234</v>
      </c>
      <c r="AT62" s="144" t="s">
        <v>99</v>
      </c>
      <c r="AU62" s="144" t="s">
        <v>162</v>
      </c>
      <c r="AY62" s="105" t="s">
        <v>175</v>
      </c>
      <c r="BE62" s="145">
        <f t="shared" si="34"/>
        <v>8950</v>
      </c>
      <c r="BF62" s="145">
        <f t="shared" si="35"/>
        <v>0</v>
      </c>
      <c r="BG62" s="145">
        <f t="shared" si="36"/>
        <v>0</v>
      </c>
      <c r="BH62" s="145">
        <f t="shared" si="37"/>
        <v>0</v>
      </c>
      <c r="BI62" s="145">
        <f t="shared" si="38"/>
        <v>0</v>
      </c>
      <c r="BJ62" s="105" t="s">
        <v>173</v>
      </c>
      <c r="BK62" s="145">
        <f t="shared" si="39"/>
        <v>8950</v>
      </c>
      <c r="BL62" s="105" t="s">
        <v>234</v>
      </c>
      <c r="BM62" s="144" t="s">
        <v>323</v>
      </c>
    </row>
    <row r="63" spans="1:65" s="108" customFormat="1" ht="14.25" customHeight="1">
      <c r="A63" s="45"/>
      <c r="B63" s="184"/>
      <c r="C63" s="133">
        <v>42</v>
      </c>
      <c r="D63" s="133" t="s">
        <v>99</v>
      </c>
      <c r="E63" s="134" t="s">
        <v>324</v>
      </c>
      <c r="F63" s="204" t="s">
        <v>381</v>
      </c>
      <c r="G63" s="136" t="s">
        <v>22</v>
      </c>
      <c r="H63" s="137">
        <v>20</v>
      </c>
      <c r="I63" s="138">
        <v>6003</v>
      </c>
      <c r="J63" s="185">
        <f t="shared" si="30"/>
        <v>120060</v>
      </c>
      <c r="K63" s="161"/>
      <c r="L63" s="106"/>
      <c r="M63" s="139" t="s">
        <v>62</v>
      </c>
      <c r="N63" s="140" t="s">
        <v>71</v>
      </c>
      <c r="O63" s="141"/>
      <c r="P63" s="142">
        <f t="shared" si="31"/>
        <v>0</v>
      </c>
      <c r="Q63" s="142">
        <v>0</v>
      </c>
      <c r="R63" s="142">
        <f t="shared" si="32"/>
        <v>0</v>
      </c>
      <c r="S63" s="142">
        <v>0</v>
      </c>
      <c r="T63" s="143">
        <f t="shared" si="33"/>
        <v>0</v>
      </c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R63" s="144" t="s">
        <v>234</v>
      </c>
      <c r="AT63" s="144" t="s">
        <v>99</v>
      </c>
      <c r="AU63" s="144" t="s">
        <v>162</v>
      </c>
      <c r="AY63" s="105" t="s">
        <v>175</v>
      </c>
      <c r="BE63" s="145">
        <f t="shared" si="34"/>
        <v>120060</v>
      </c>
      <c r="BF63" s="145">
        <f t="shared" si="35"/>
        <v>0</v>
      </c>
      <c r="BG63" s="145">
        <f t="shared" si="36"/>
        <v>0</v>
      </c>
      <c r="BH63" s="145">
        <f t="shared" si="37"/>
        <v>0</v>
      </c>
      <c r="BI63" s="145">
        <f t="shared" si="38"/>
        <v>0</v>
      </c>
      <c r="BJ63" s="105" t="s">
        <v>173</v>
      </c>
      <c r="BK63" s="145">
        <f t="shared" si="39"/>
        <v>120060</v>
      </c>
      <c r="BL63" s="105" t="s">
        <v>234</v>
      </c>
      <c r="BM63" s="144" t="s">
        <v>325</v>
      </c>
    </row>
    <row r="64" spans="1:65" s="108" customFormat="1" ht="14.25" customHeight="1">
      <c r="A64" s="45"/>
      <c r="B64" s="184"/>
      <c r="C64" s="133">
        <v>43</v>
      </c>
      <c r="D64" s="133" t="s">
        <v>99</v>
      </c>
      <c r="E64" s="134" t="s">
        <v>326</v>
      </c>
      <c r="F64" s="135" t="s">
        <v>327</v>
      </c>
      <c r="G64" s="136" t="s">
        <v>22</v>
      </c>
      <c r="H64" s="137">
        <v>1000</v>
      </c>
      <c r="I64" s="138">
        <v>14.2</v>
      </c>
      <c r="J64" s="185">
        <f t="shared" si="30"/>
        <v>14200</v>
      </c>
      <c r="K64" s="161"/>
      <c r="L64" s="106"/>
      <c r="M64" s="139" t="s">
        <v>62</v>
      </c>
      <c r="N64" s="140" t="s">
        <v>71</v>
      </c>
      <c r="O64" s="141"/>
      <c r="P64" s="142">
        <f t="shared" si="31"/>
        <v>0</v>
      </c>
      <c r="Q64" s="142">
        <v>0</v>
      </c>
      <c r="R64" s="142">
        <f t="shared" si="32"/>
        <v>0</v>
      </c>
      <c r="S64" s="142">
        <v>0</v>
      </c>
      <c r="T64" s="143">
        <f t="shared" si="33"/>
        <v>0</v>
      </c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R64" s="144" t="s">
        <v>234</v>
      </c>
      <c r="AT64" s="144" t="s">
        <v>99</v>
      </c>
      <c r="AU64" s="144" t="s">
        <v>162</v>
      </c>
      <c r="AY64" s="105" t="s">
        <v>175</v>
      </c>
      <c r="BE64" s="145">
        <f t="shared" si="34"/>
        <v>14200</v>
      </c>
      <c r="BF64" s="145">
        <f t="shared" si="35"/>
        <v>0</v>
      </c>
      <c r="BG64" s="145">
        <f t="shared" si="36"/>
        <v>0</v>
      </c>
      <c r="BH64" s="145">
        <f t="shared" si="37"/>
        <v>0</v>
      </c>
      <c r="BI64" s="145">
        <f t="shared" si="38"/>
        <v>0</v>
      </c>
      <c r="BJ64" s="105" t="s">
        <v>173</v>
      </c>
      <c r="BK64" s="145">
        <f t="shared" si="39"/>
        <v>14200</v>
      </c>
      <c r="BL64" s="105" t="s">
        <v>234</v>
      </c>
      <c r="BM64" s="144" t="s">
        <v>328</v>
      </c>
    </row>
    <row r="65" spans="1:65" s="108" customFormat="1" ht="14.25" customHeight="1">
      <c r="A65" s="45"/>
      <c r="B65" s="184"/>
      <c r="C65" s="133">
        <v>44</v>
      </c>
      <c r="D65" s="133" t="s">
        <v>99</v>
      </c>
      <c r="E65" s="134" t="s">
        <v>329</v>
      </c>
      <c r="F65" s="204" t="s">
        <v>330</v>
      </c>
      <c r="G65" s="205" t="s">
        <v>303</v>
      </c>
      <c r="H65" s="137">
        <v>1000</v>
      </c>
      <c r="I65" s="138">
        <v>387</v>
      </c>
      <c r="J65" s="185">
        <f t="shared" si="30"/>
        <v>387000</v>
      </c>
      <c r="K65" s="161"/>
      <c r="L65" s="106"/>
      <c r="M65" s="139" t="s">
        <v>62</v>
      </c>
      <c r="N65" s="140" t="s">
        <v>71</v>
      </c>
      <c r="O65" s="141"/>
      <c r="P65" s="142">
        <f t="shared" si="31"/>
        <v>0</v>
      </c>
      <c r="Q65" s="142">
        <v>0</v>
      </c>
      <c r="R65" s="142">
        <f t="shared" si="32"/>
        <v>0</v>
      </c>
      <c r="S65" s="142">
        <v>0</v>
      </c>
      <c r="T65" s="143">
        <f t="shared" si="33"/>
        <v>0</v>
      </c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R65" s="144" t="s">
        <v>234</v>
      </c>
      <c r="AT65" s="144" t="s">
        <v>99</v>
      </c>
      <c r="AU65" s="144" t="s">
        <v>162</v>
      </c>
      <c r="AY65" s="105" t="s">
        <v>175</v>
      </c>
      <c r="BE65" s="145">
        <f t="shared" si="34"/>
        <v>387000</v>
      </c>
      <c r="BF65" s="145">
        <f t="shared" si="35"/>
        <v>0</v>
      </c>
      <c r="BG65" s="145">
        <f t="shared" si="36"/>
        <v>0</v>
      </c>
      <c r="BH65" s="145">
        <f t="shared" si="37"/>
        <v>0</v>
      </c>
      <c r="BI65" s="145">
        <f t="shared" si="38"/>
        <v>0</v>
      </c>
      <c r="BJ65" s="105" t="s">
        <v>173</v>
      </c>
      <c r="BK65" s="145">
        <f t="shared" si="39"/>
        <v>387000</v>
      </c>
      <c r="BL65" s="105" t="s">
        <v>234</v>
      </c>
      <c r="BM65" s="144" t="s">
        <v>331</v>
      </c>
    </row>
    <row r="66" spans="1:65" s="108" customFormat="1" ht="24" customHeight="1">
      <c r="A66" s="45"/>
      <c r="B66" s="184"/>
      <c r="C66" s="133">
        <v>45</v>
      </c>
      <c r="D66" s="133" t="s">
        <v>99</v>
      </c>
      <c r="E66" s="134" t="s">
        <v>332</v>
      </c>
      <c r="F66" s="135" t="s">
        <v>333</v>
      </c>
      <c r="G66" s="136" t="s">
        <v>156</v>
      </c>
      <c r="H66" s="155">
        <v>2</v>
      </c>
      <c r="I66" s="138">
        <v>20400</v>
      </c>
      <c r="J66" s="185">
        <f t="shared" si="30"/>
        <v>40800</v>
      </c>
      <c r="K66" s="161"/>
      <c r="L66" s="106"/>
      <c r="M66" s="139" t="s">
        <v>62</v>
      </c>
      <c r="N66" s="140" t="s">
        <v>71</v>
      </c>
      <c r="O66" s="141"/>
      <c r="P66" s="142">
        <f t="shared" si="31"/>
        <v>0</v>
      </c>
      <c r="Q66" s="142">
        <v>0</v>
      </c>
      <c r="R66" s="142">
        <f t="shared" si="32"/>
        <v>0</v>
      </c>
      <c r="S66" s="142">
        <v>0</v>
      </c>
      <c r="T66" s="143">
        <f t="shared" si="33"/>
        <v>0</v>
      </c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R66" s="144" t="s">
        <v>234</v>
      </c>
      <c r="AT66" s="144" t="s">
        <v>99</v>
      </c>
      <c r="AU66" s="144" t="s">
        <v>162</v>
      </c>
      <c r="AY66" s="105" t="s">
        <v>175</v>
      </c>
      <c r="BE66" s="145">
        <f t="shared" si="34"/>
        <v>40800</v>
      </c>
      <c r="BF66" s="145">
        <f t="shared" si="35"/>
        <v>0</v>
      </c>
      <c r="BG66" s="145">
        <f t="shared" si="36"/>
        <v>0</v>
      </c>
      <c r="BH66" s="145">
        <f t="shared" si="37"/>
        <v>0</v>
      </c>
      <c r="BI66" s="145">
        <f t="shared" si="38"/>
        <v>0</v>
      </c>
      <c r="BJ66" s="105" t="s">
        <v>173</v>
      </c>
      <c r="BK66" s="145">
        <f t="shared" si="39"/>
        <v>40800</v>
      </c>
      <c r="BL66" s="105" t="s">
        <v>234</v>
      </c>
      <c r="BM66" s="144" t="s">
        <v>334</v>
      </c>
    </row>
    <row r="67" spans="2:63" s="124" customFormat="1" ht="22.5" customHeight="1">
      <c r="B67" s="177"/>
      <c r="C67" s="128"/>
      <c r="D67" s="178" t="s">
        <v>170</v>
      </c>
      <c r="E67" s="182" t="s">
        <v>335</v>
      </c>
      <c r="F67" s="182" t="s">
        <v>336</v>
      </c>
      <c r="G67" s="128"/>
      <c r="H67" s="128"/>
      <c r="I67" s="180"/>
      <c r="J67" s="183">
        <f>BK67</f>
        <v>3236430</v>
      </c>
      <c r="L67" s="125"/>
      <c r="M67" s="127"/>
      <c r="N67" s="128"/>
      <c r="O67" s="128"/>
      <c r="P67" s="129">
        <f>SUM(P68:P73)</f>
        <v>0</v>
      </c>
      <c r="Q67" s="128"/>
      <c r="R67" s="129">
        <f>SUM(R68:R73)</f>
        <v>8295.474</v>
      </c>
      <c r="S67" s="128"/>
      <c r="T67" s="130">
        <f>SUM(T68:T73)</f>
        <v>0</v>
      </c>
      <c r="AR67" s="126" t="s">
        <v>162</v>
      </c>
      <c r="AT67" s="131" t="s">
        <v>170</v>
      </c>
      <c r="AU67" s="131" t="s">
        <v>173</v>
      </c>
      <c r="AY67" s="126" t="s">
        <v>175</v>
      </c>
      <c r="BK67" s="132">
        <f>SUM(BK68:BK73)</f>
        <v>3236430</v>
      </c>
    </row>
    <row r="68" spans="1:65" s="108" customFormat="1" ht="37.5" customHeight="1">
      <c r="A68" s="45"/>
      <c r="B68" s="184"/>
      <c r="C68" s="133">
        <v>46</v>
      </c>
      <c r="D68" s="133" t="s">
        <v>99</v>
      </c>
      <c r="E68" s="134" t="s">
        <v>337</v>
      </c>
      <c r="F68" s="135" t="s">
        <v>338</v>
      </c>
      <c r="G68" s="136" t="s">
        <v>2</v>
      </c>
      <c r="H68" s="137">
        <v>7900</v>
      </c>
      <c r="I68" s="138">
        <v>153</v>
      </c>
      <c r="J68" s="185">
        <f aca="true" t="shared" si="40" ref="J68:J73">ROUND(I68*H68,2)</f>
        <v>1208700</v>
      </c>
      <c r="K68" s="161"/>
      <c r="L68" s="106"/>
      <c r="M68" s="139" t="s">
        <v>62</v>
      </c>
      <c r="N68" s="140" t="s">
        <v>71</v>
      </c>
      <c r="O68" s="141"/>
      <c r="P68" s="142">
        <f aca="true" t="shared" si="41" ref="P68:P73">O68*H68</f>
        <v>0</v>
      </c>
      <c r="Q68" s="142">
        <v>6E-05</v>
      </c>
      <c r="R68" s="142">
        <f aca="true" t="shared" si="42" ref="R68:R73">Q68*H68</f>
        <v>0.47400000000000003</v>
      </c>
      <c r="S68" s="142">
        <v>0</v>
      </c>
      <c r="T68" s="143">
        <f aca="true" t="shared" si="43" ref="T68:T73">S68*H68</f>
        <v>0</v>
      </c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R68" s="144" t="s">
        <v>234</v>
      </c>
      <c r="AT68" s="144" t="s">
        <v>99</v>
      </c>
      <c r="AU68" s="144" t="s">
        <v>162</v>
      </c>
      <c r="AY68" s="105" t="s">
        <v>175</v>
      </c>
      <c r="BE68" s="145">
        <f aca="true" t="shared" si="44" ref="BE68:BE73">IF(N68="základní",J68,0)</f>
        <v>1208700</v>
      </c>
      <c r="BF68" s="145">
        <f aca="true" t="shared" si="45" ref="BF68:BF73">IF(N68="snížená",J68,0)</f>
        <v>0</v>
      </c>
      <c r="BG68" s="145">
        <f aca="true" t="shared" si="46" ref="BG68:BG73">IF(N68="zákl. přenesená",J68,0)</f>
        <v>0</v>
      </c>
      <c r="BH68" s="145">
        <f aca="true" t="shared" si="47" ref="BH68:BH73">IF(N68="sníž. přenesená",J68,0)</f>
        <v>0</v>
      </c>
      <c r="BI68" s="145">
        <f aca="true" t="shared" si="48" ref="BI68:BI73">IF(N68="nulová",J68,0)</f>
        <v>0</v>
      </c>
      <c r="BJ68" s="105" t="s">
        <v>173</v>
      </c>
      <c r="BK68" s="145">
        <f aca="true" t="shared" si="49" ref="BK68:BK73">ROUND(I68*H68,2)</f>
        <v>1208700</v>
      </c>
      <c r="BL68" s="105" t="s">
        <v>234</v>
      </c>
      <c r="BM68" s="144" t="s">
        <v>339</v>
      </c>
    </row>
    <row r="69" spans="1:65" s="108" customFormat="1" ht="16.5" customHeight="1">
      <c r="A69" s="45"/>
      <c r="B69" s="184"/>
      <c r="C69" s="146">
        <v>47</v>
      </c>
      <c r="D69" s="146" t="s">
        <v>114</v>
      </c>
      <c r="E69" s="147" t="s">
        <v>340</v>
      </c>
      <c r="F69" s="148" t="s">
        <v>341</v>
      </c>
      <c r="G69" s="149" t="s">
        <v>2</v>
      </c>
      <c r="H69" s="150">
        <v>8295</v>
      </c>
      <c r="I69" s="151">
        <v>144</v>
      </c>
      <c r="J69" s="186">
        <f t="shared" si="40"/>
        <v>1194480</v>
      </c>
      <c r="K69" s="162"/>
      <c r="L69" s="152"/>
      <c r="M69" s="153" t="s">
        <v>62</v>
      </c>
      <c r="N69" s="154" t="s">
        <v>71</v>
      </c>
      <c r="O69" s="141"/>
      <c r="P69" s="142">
        <f t="shared" si="41"/>
        <v>0</v>
      </c>
      <c r="Q69" s="142">
        <v>1</v>
      </c>
      <c r="R69" s="142">
        <f t="shared" si="42"/>
        <v>8295</v>
      </c>
      <c r="S69" s="142">
        <v>0</v>
      </c>
      <c r="T69" s="143">
        <f t="shared" si="43"/>
        <v>0</v>
      </c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R69" s="144" t="s">
        <v>285</v>
      </c>
      <c r="AT69" s="144" t="s">
        <v>114</v>
      </c>
      <c r="AU69" s="144" t="s">
        <v>162</v>
      </c>
      <c r="AY69" s="105" t="s">
        <v>175</v>
      </c>
      <c r="BE69" s="145">
        <f t="shared" si="44"/>
        <v>1194480</v>
      </c>
      <c r="BF69" s="145">
        <f t="shared" si="45"/>
        <v>0</v>
      </c>
      <c r="BG69" s="145">
        <f t="shared" si="46"/>
        <v>0</v>
      </c>
      <c r="BH69" s="145">
        <f t="shared" si="47"/>
        <v>0</v>
      </c>
      <c r="BI69" s="145">
        <f t="shared" si="48"/>
        <v>0</v>
      </c>
      <c r="BJ69" s="105" t="s">
        <v>173</v>
      </c>
      <c r="BK69" s="145">
        <f t="shared" si="49"/>
        <v>1194480</v>
      </c>
      <c r="BL69" s="105" t="s">
        <v>234</v>
      </c>
      <c r="BM69" s="144" t="s">
        <v>342</v>
      </c>
    </row>
    <row r="70" spans="1:65" s="108" customFormat="1" ht="16.5" customHeight="1">
      <c r="A70" s="45"/>
      <c r="B70" s="184"/>
      <c r="C70" s="133">
        <v>48</v>
      </c>
      <c r="D70" s="133" t="s">
        <v>99</v>
      </c>
      <c r="E70" s="134" t="s">
        <v>343</v>
      </c>
      <c r="F70" s="135" t="s">
        <v>376</v>
      </c>
      <c r="G70" s="136" t="s">
        <v>2</v>
      </c>
      <c r="H70" s="137">
        <v>7900</v>
      </c>
      <c r="I70" s="138">
        <v>87</v>
      </c>
      <c r="J70" s="185">
        <f t="shared" si="40"/>
        <v>687300</v>
      </c>
      <c r="K70" s="161"/>
      <c r="L70" s="106"/>
      <c r="M70" s="139" t="s">
        <v>62</v>
      </c>
      <c r="N70" s="140" t="s">
        <v>71</v>
      </c>
      <c r="O70" s="141"/>
      <c r="P70" s="142">
        <f t="shared" si="41"/>
        <v>0</v>
      </c>
      <c r="Q70" s="142">
        <v>0</v>
      </c>
      <c r="R70" s="142">
        <f t="shared" si="42"/>
        <v>0</v>
      </c>
      <c r="S70" s="142">
        <v>0</v>
      </c>
      <c r="T70" s="143">
        <f t="shared" si="43"/>
        <v>0</v>
      </c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R70" s="144" t="s">
        <v>234</v>
      </c>
      <c r="AT70" s="144" t="s">
        <v>99</v>
      </c>
      <c r="AU70" s="144" t="s">
        <v>162</v>
      </c>
      <c r="AY70" s="105" t="s">
        <v>175</v>
      </c>
      <c r="BE70" s="145">
        <f t="shared" si="44"/>
        <v>687300</v>
      </c>
      <c r="BF70" s="145">
        <f t="shared" si="45"/>
        <v>0</v>
      </c>
      <c r="BG70" s="145">
        <f t="shared" si="46"/>
        <v>0</v>
      </c>
      <c r="BH70" s="145">
        <f t="shared" si="47"/>
        <v>0</v>
      </c>
      <c r="BI70" s="145">
        <f t="shared" si="48"/>
        <v>0</v>
      </c>
      <c r="BJ70" s="105" t="s">
        <v>173</v>
      </c>
      <c r="BK70" s="145">
        <f t="shared" si="49"/>
        <v>687300</v>
      </c>
      <c r="BL70" s="105" t="s">
        <v>234</v>
      </c>
      <c r="BM70" s="144" t="s">
        <v>344</v>
      </c>
    </row>
    <row r="71" spans="1:65" s="108" customFormat="1" ht="16.5" customHeight="1">
      <c r="A71" s="45"/>
      <c r="B71" s="184"/>
      <c r="C71" s="133">
        <v>49</v>
      </c>
      <c r="D71" s="133" t="s">
        <v>99</v>
      </c>
      <c r="E71" s="134" t="s">
        <v>345</v>
      </c>
      <c r="F71" s="135" t="s">
        <v>346</v>
      </c>
      <c r="G71" s="136" t="s">
        <v>22</v>
      </c>
      <c r="H71" s="137">
        <v>1</v>
      </c>
      <c r="I71" s="138">
        <v>42150</v>
      </c>
      <c r="J71" s="185">
        <f t="shared" si="40"/>
        <v>42150</v>
      </c>
      <c r="K71" s="161"/>
      <c r="L71" s="106"/>
      <c r="M71" s="139" t="s">
        <v>62</v>
      </c>
      <c r="N71" s="140" t="s">
        <v>71</v>
      </c>
      <c r="O71" s="141"/>
      <c r="P71" s="142">
        <f t="shared" si="41"/>
        <v>0</v>
      </c>
      <c r="Q71" s="142">
        <v>0</v>
      </c>
      <c r="R71" s="142">
        <f t="shared" si="42"/>
        <v>0</v>
      </c>
      <c r="S71" s="142">
        <v>0</v>
      </c>
      <c r="T71" s="143">
        <f t="shared" si="43"/>
        <v>0</v>
      </c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R71" s="144" t="s">
        <v>234</v>
      </c>
      <c r="AT71" s="144" t="s">
        <v>99</v>
      </c>
      <c r="AU71" s="144" t="s">
        <v>162</v>
      </c>
      <c r="AY71" s="105" t="s">
        <v>175</v>
      </c>
      <c r="BE71" s="145">
        <f t="shared" si="44"/>
        <v>42150</v>
      </c>
      <c r="BF71" s="145">
        <f t="shared" si="45"/>
        <v>0</v>
      </c>
      <c r="BG71" s="145">
        <f t="shared" si="46"/>
        <v>0</v>
      </c>
      <c r="BH71" s="145">
        <f t="shared" si="47"/>
        <v>0</v>
      </c>
      <c r="BI71" s="145">
        <f t="shared" si="48"/>
        <v>0</v>
      </c>
      <c r="BJ71" s="105" t="s">
        <v>173</v>
      </c>
      <c r="BK71" s="145">
        <f t="shared" si="49"/>
        <v>42150</v>
      </c>
      <c r="BL71" s="105" t="s">
        <v>234</v>
      </c>
      <c r="BM71" s="144" t="s">
        <v>347</v>
      </c>
    </row>
    <row r="72" spans="1:65" s="108" customFormat="1" ht="21.75" customHeight="1">
      <c r="A72" s="45"/>
      <c r="B72" s="184"/>
      <c r="C72" s="133">
        <v>50</v>
      </c>
      <c r="D72" s="133" t="s">
        <v>99</v>
      </c>
      <c r="E72" s="134" t="s">
        <v>348</v>
      </c>
      <c r="F72" s="135" t="s">
        <v>349</v>
      </c>
      <c r="G72" s="136" t="s">
        <v>303</v>
      </c>
      <c r="H72" s="137">
        <v>1</v>
      </c>
      <c r="I72" s="138">
        <v>31200</v>
      </c>
      <c r="J72" s="185">
        <f t="shared" si="40"/>
        <v>31200</v>
      </c>
      <c r="K72" s="161"/>
      <c r="L72" s="106"/>
      <c r="M72" s="139" t="s">
        <v>62</v>
      </c>
      <c r="N72" s="140" t="s">
        <v>71</v>
      </c>
      <c r="O72" s="141"/>
      <c r="P72" s="142">
        <f t="shared" si="41"/>
        <v>0</v>
      </c>
      <c r="Q72" s="142">
        <v>0</v>
      </c>
      <c r="R72" s="142">
        <f t="shared" si="42"/>
        <v>0</v>
      </c>
      <c r="S72" s="142">
        <v>0</v>
      </c>
      <c r="T72" s="143">
        <f t="shared" si="43"/>
        <v>0</v>
      </c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R72" s="144" t="s">
        <v>234</v>
      </c>
      <c r="AT72" s="144" t="s">
        <v>99</v>
      </c>
      <c r="AU72" s="144" t="s">
        <v>162</v>
      </c>
      <c r="AY72" s="105" t="s">
        <v>175</v>
      </c>
      <c r="BE72" s="145">
        <f t="shared" si="44"/>
        <v>31200</v>
      </c>
      <c r="BF72" s="145">
        <f t="shared" si="45"/>
        <v>0</v>
      </c>
      <c r="BG72" s="145">
        <f t="shared" si="46"/>
        <v>0</v>
      </c>
      <c r="BH72" s="145">
        <f t="shared" si="47"/>
        <v>0</v>
      </c>
      <c r="BI72" s="145">
        <f t="shared" si="48"/>
        <v>0</v>
      </c>
      <c r="BJ72" s="105" t="s">
        <v>173</v>
      </c>
      <c r="BK72" s="145">
        <f t="shared" si="49"/>
        <v>31200</v>
      </c>
      <c r="BL72" s="105" t="s">
        <v>234</v>
      </c>
      <c r="BM72" s="144" t="s">
        <v>350</v>
      </c>
    </row>
    <row r="73" spans="1:65" s="108" customFormat="1" ht="24" customHeight="1">
      <c r="A73" s="45"/>
      <c r="B73" s="184"/>
      <c r="C73" s="133">
        <v>51</v>
      </c>
      <c r="D73" s="133" t="s">
        <v>99</v>
      </c>
      <c r="E73" s="134" t="s">
        <v>351</v>
      </c>
      <c r="F73" s="135" t="s">
        <v>352</v>
      </c>
      <c r="G73" s="136" t="s">
        <v>156</v>
      </c>
      <c r="H73" s="155">
        <v>3</v>
      </c>
      <c r="I73" s="138">
        <v>24200</v>
      </c>
      <c r="J73" s="185">
        <f t="shared" si="40"/>
        <v>72600</v>
      </c>
      <c r="K73" s="161"/>
      <c r="L73" s="106"/>
      <c r="M73" s="139" t="s">
        <v>62</v>
      </c>
      <c r="N73" s="140" t="s">
        <v>71</v>
      </c>
      <c r="O73" s="141"/>
      <c r="P73" s="142">
        <f t="shared" si="41"/>
        <v>0</v>
      </c>
      <c r="Q73" s="142">
        <v>0</v>
      </c>
      <c r="R73" s="142">
        <f t="shared" si="42"/>
        <v>0</v>
      </c>
      <c r="S73" s="142">
        <v>0</v>
      </c>
      <c r="T73" s="143">
        <f t="shared" si="43"/>
        <v>0</v>
      </c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R73" s="144" t="s">
        <v>234</v>
      </c>
      <c r="AT73" s="144" t="s">
        <v>99</v>
      </c>
      <c r="AU73" s="144" t="s">
        <v>162</v>
      </c>
      <c r="AY73" s="105" t="s">
        <v>175</v>
      </c>
      <c r="BE73" s="145">
        <f t="shared" si="44"/>
        <v>72600</v>
      </c>
      <c r="BF73" s="145">
        <f t="shared" si="45"/>
        <v>0</v>
      </c>
      <c r="BG73" s="145">
        <f t="shared" si="46"/>
        <v>0</v>
      </c>
      <c r="BH73" s="145">
        <f t="shared" si="47"/>
        <v>0</v>
      </c>
      <c r="BI73" s="145">
        <f t="shared" si="48"/>
        <v>0</v>
      </c>
      <c r="BJ73" s="105" t="s">
        <v>173</v>
      </c>
      <c r="BK73" s="145">
        <f t="shared" si="49"/>
        <v>72600</v>
      </c>
      <c r="BL73" s="105" t="s">
        <v>234</v>
      </c>
      <c r="BM73" s="144" t="s">
        <v>353</v>
      </c>
    </row>
    <row r="74" spans="2:63" s="124" customFormat="1" ht="25.5" customHeight="1">
      <c r="B74" s="177"/>
      <c r="C74" s="128"/>
      <c r="D74" s="178" t="s">
        <v>170</v>
      </c>
      <c r="E74" s="179" t="s">
        <v>354</v>
      </c>
      <c r="F74" s="179" t="s">
        <v>355</v>
      </c>
      <c r="G74" s="128"/>
      <c r="H74" s="128"/>
      <c r="I74" s="180"/>
      <c r="J74" s="181">
        <f>BK74</f>
        <v>165000</v>
      </c>
      <c r="L74" s="125"/>
      <c r="M74" s="127"/>
      <c r="N74" s="128"/>
      <c r="O74" s="128"/>
      <c r="P74" s="129">
        <f>SUM(P75:P80)</f>
        <v>0</v>
      </c>
      <c r="Q74" s="128"/>
      <c r="R74" s="129">
        <f>SUM(R75:R80)</f>
        <v>0</v>
      </c>
      <c r="S74" s="128"/>
      <c r="T74" s="130">
        <f>SUM(T75:T80)</f>
        <v>0</v>
      </c>
      <c r="AR74" s="126" t="s">
        <v>190</v>
      </c>
      <c r="AT74" s="131" t="s">
        <v>170</v>
      </c>
      <c r="AU74" s="131" t="s">
        <v>174</v>
      </c>
      <c r="AY74" s="126" t="s">
        <v>175</v>
      </c>
      <c r="BK74" s="132">
        <f>SUM(BK75:BK80)</f>
        <v>165000</v>
      </c>
    </row>
    <row r="75" spans="1:65" s="108" customFormat="1" ht="16.5" customHeight="1">
      <c r="A75" s="45"/>
      <c r="B75" s="184"/>
      <c r="C75" s="133">
        <v>52</v>
      </c>
      <c r="D75" s="133" t="s">
        <v>99</v>
      </c>
      <c r="E75" s="134" t="s">
        <v>356</v>
      </c>
      <c r="F75" s="135" t="s">
        <v>357</v>
      </c>
      <c r="G75" s="136" t="s">
        <v>303</v>
      </c>
      <c r="H75" s="137">
        <v>1</v>
      </c>
      <c r="I75" s="138">
        <v>15400</v>
      </c>
      <c r="J75" s="185">
        <f aca="true" t="shared" si="50" ref="J75:J80">ROUND(I75*H75,2)</f>
        <v>15400</v>
      </c>
      <c r="K75" s="161"/>
      <c r="L75" s="106"/>
      <c r="M75" s="139" t="s">
        <v>62</v>
      </c>
      <c r="N75" s="140" t="s">
        <v>71</v>
      </c>
      <c r="O75" s="141"/>
      <c r="P75" s="142">
        <f aca="true" t="shared" si="51" ref="P75:P80">O75*H75</f>
        <v>0</v>
      </c>
      <c r="Q75" s="142">
        <v>0</v>
      </c>
      <c r="R75" s="142">
        <f aca="true" t="shared" si="52" ref="R75:R80">Q75*H75</f>
        <v>0</v>
      </c>
      <c r="S75" s="142">
        <v>0</v>
      </c>
      <c r="T75" s="143">
        <f aca="true" t="shared" si="53" ref="T75:T80">S75*H75</f>
        <v>0</v>
      </c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R75" s="144" t="s">
        <v>358</v>
      </c>
      <c r="AT75" s="144" t="s">
        <v>99</v>
      </c>
      <c r="AU75" s="144" t="s">
        <v>173</v>
      </c>
      <c r="AY75" s="105" t="s">
        <v>175</v>
      </c>
      <c r="BE75" s="145">
        <f aca="true" t="shared" si="54" ref="BE75:BE80">IF(N75="základní",J75,0)</f>
        <v>15400</v>
      </c>
      <c r="BF75" s="145">
        <f aca="true" t="shared" si="55" ref="BF75:BF80">IF(N75="snížená",J75,0)</f>
        <v>0</v>
      </c>
      <c r="BG75" s="145">
        <f aca="true" t="shared" si="56" ref="BG75:BG80">IF(N75="zákl. přenesená",J75,0)</f>
        <v>0</v>
      </c>
      <c r="BH75" s="145">
        <f aca="true" t="shared" si="57" ref="BH75:BH80">IF(N75="sníž. přenesená",J75,0)</f>
        <v>0</v>
      </c>
      <c r="BI75" s="145">
        <f aca="true" t="shared" si="58" ref="BI75:BI80">IF(N75="nulová",J75,0)</f>
        <v>0</v>
      </c>
      <c r="BJ75" s="105" t="s">
        <v>173</v>
      </c>
      <c r="BK75" s="145">
        <f aca="true" t="shared" si="59" ref="BK75:BK80">ROUND(I75*H75,2)</f>
        <v>15400</v>
      </c>
      <c r="BL75" s="105" t="s">
        <v>358</v>
      </c>
      <c r="BM75" s="144" t="s">
        <v>359</v>
      </c>
    </row>
    <row r="76" spans="1:65" s="108" customFormat="1" ht="33" customHeight="1">
      <c r="A76" s="45"/>
      <c r="B76" s="184"/>
      <c r="C76" s="133">
        <v>53</v>
      </c>
      <c r="D76" s="133" t="s">
        <v>99</v>
      </c>
      <c r="E76" s="134" t="s">
        <v>360</v>
      </c>
      <c r="F76" s="135" t="s">
        <v>361</v>
      </c>
      <c r="G76" s="136" t="s">
        <v>303</v>
      </c>
      <c r="H76" s="137">
        <v>1</v>
      </c>
      <c r="I76" s="138">
        <v>48600</v>
      </c>
      <c r="J76" s="185">
        <f t="shared" si="50"/>
        <v>48600</v>
      </c>
      <c r="K76" s="161"/>
      <c r="L76" s="106"/>
      <c r="M76" s="139" t="s">
        <v>62</v>
      </c>
      <c r="N76" s="140" t="s">
        <v>71</v>
      </c>
      <c r="O76" s="141"/>
      <c r="P76" s="142">
        <f t="shared" si="51"/>
        <v>0</v>
      </c>
      <c r="Q76" s="142">
        <v>0</v>
      </c>
      <c r="R76" s="142">
        <f t="shared" si="52"/>
        <v>0</v>
      </c>
      <c r="S76" s="142">
        <v>0</v>
      </c>
      <c r="T76" s="143">
        <f t="shared" si="53"/>
        <v>0</v>
      </c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R76" s="144" t="s">
        <v>358</v>
      </c>
      <c r="AT76" s="144" t="s">
        <v>99</v>
      </c>
      <c r="AU76" s="144" t="s">
        <v>173</v>
      </c>
      <c r="AY76" s="105" t="s">
        <v>175</v>
      </c>
      <c r="BE76" s="145">
        <f t="shared" si="54"/>
        <v>48600</v>
      </c>
      <c r="BF76" s="145">
        <f t="shared" si="55"/>
        <v>0</v>
      </c>
      <c r="BG76" s="145">
        <f t="shared" si="56"/>
        <v>0</v>
      </c>
      <c r="BH76" s="145">
        <f t="shared" si="57"/>
        <v>0</v>
      </c>
      <c r="BI76" s="145">
        <f t="shared" si="58"/>
        <v>0</v>
      </c>
      <c r="BJ76" s="105" t="s">
        <v>173</v>
      </c>
      <c r="BK76" s="145">
        <f t="shared" si="59"/>
        <v>48600</v>
      </c>
      <c r="BL76" s="105" t="s">
        <v>358</v>
      </c>
      <c r="BM76" s="144" t="s">
        <v>362</v>
      </c>
    </row>
    <row r="77" spans="1:65" s="108" customFormat="1" ht="16.5" customHeight="1">
      <c r="A77" s="45"/>
      <c r="B77" s="184"/>
      <c r="C77" s="133">
        <v>54</v>
      </c>
      <c r="D77" s="133" t="s">
        <v>99</v>
      </c>
      <c r="E77" s="134" t="s">
        <v>363</v>
      </c>
      <c r="F77" s="135" t="s">
        <v>364</v>
      </c>
      <c r="G77" s="136" t="s">
        <v>303</v>
      </c>
      <c r="H77" s="137">
        <v>1</v>
      </c>
      <c r="I77" s="138">
        <v>15000</v>
      </c>
      <c r="J77" s="185">
        <f t="shared" si="50"/>
        <v>15000</v>
      </c>
      <c r="K77" s="161"/>
      <c r="L77" s="106"/>
      <c r="M77" s="139" t="s">
        <v>62</v>
      </c>
      <c r="N77" s="140" t="s">
        <v>71</v>
      </c>
      <c r="O77" s="141"/>
      <c r="P77" s="142">
        <f t="shared" si="51"/>
        <v>0</v>
      </c>
      <c r="Q77" s="142">
        <v>0</v>
      </c>
      <c r="R77" s="142">
        <f t="shared" si="52"/>
        <v>0</v>
      </c>
      <c r="S77" s="142">
        <v>0</v>
      </c>
      <c r="T77" s="143">
        <f t="shared" si="53"/>
        <v>0</v>
      </c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R77" s="144" t="s">
        <v>358</v>
      </c>
      <c r="AT77" s="144" t="s">
        <v>99</v>
      </c>
      <c r="AU77" s="144" t="s">
        <v>173</v>
      </c>
      <c r="AY77" s="105" t="s">
        <v>175</v>
      </c>
      <c r="BE77" s="145">
        <f t="shared" si="54"/>
        <v>15000</v>
      </c>
      <c r="BF77" s="145">
        <f t="shared" si="55"/>
        <v>0</v>
      </c>
      <c r="BG77" s="145">
        <f t="shared" si="56"/>
        <v>0</v>
      </c>
      <c r="BH77" s="145">
        <f t="shared" si="57"/>
        <v>0</v>
      </c>
      <c r="BI77" s="145">
        <f t="shared" si="58"/>
        <v>0</v>
      </c>
      <c r="BJ77" s="105" t="s">
        <v>173</v>
      </c>
      <c r="BK77" s="145">
        <f t="shared" si="59"/>
        <v>15000</v>
      </c>
      <c r="BL77" s="105" t="s">
        <v>358</v>
      </c>
      <c r="BM77" s="144" t="s">
        <v>365</v>
      </c>
    </row>
    <row r="78" spans="1:65" s="108" customFormat="1" ht="16.5" customHeight="1">
      <c r="A78" s="45"/>
      <c r="B78" s="184"/>
      <c r="C78" s="133">
        <v>55</v>
      </c>
      <c r="D78" s="133" t="s">
        <v>99</v>
      </c>
      <c r="E78" s="134" t="s">
        <v>366</v>
      </c>
      <c r="F78" s="135" t="s">
        <v>86</v>
      </c>
      <c r="G78" s="136" t="s">
        <v>303</v>
      </c>
      <c r="H78" s="137">
        <v>1</v>
      </c>
      <c r="I78" s="138">
        <v>42000</v>
      </c>
      <c r="J78" s="185">
        <f t="shared" si="50"/>
        <v>42000</v>
      </c>
      <c r="K78" s="161"/>
      <c r="L78" s="106"/>
      <c r="M78" s="139" t="s">
        <v>62</v>
      </c>
      <c r="N78" s="140" t="s">
        <v>71</v>
      </c>
      <c r="O78" s="141"/>
      <c r="P78" s="142">
        <f t="shared" si="51"/>
        <v>0</v>
      </c>
      <c r="Q78" s="142">
        <v>0</v>
      </c>
      <c r="R78" s="142">
        <f t="shared" si="52"/>
        <v>0</v>
      </c>
      <c r="S78" s="142">
        <v>0</v>
      </c>
      <c r="T78" s="143">
        <f t="shared" si="53"/>
        <v>0</v>
      </c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R78" s="144" t="s">
        <v>358</v>
      </c>
      <c r="AT78" s="144" t="s">
        <v>99</v>
      </c>
      <c r="AU78" s="144" t="s">
        <v>173</v>
      </c>
      <c r="AY78" s="105" t="s">
        <v>175</v>
      </c>
      <c r="BE78" s="145">
        <f t="shared" si="54"/>
        <v>42000</v>
      </c>
      <c r="BF78" s="145">
        <f t="shared" si="55"/>
        <v>0</v>
      </c>
      <c r="BG78" s="145">
        <f t="shared" si="56"/>
        <v>0</v>
      </c>
      <c r="BH78" s="145">
        <f t="shared" si="57"/>
        <v>0</v>
      </c>
      <c r="BI78" s="145">
        <f t="shared" si="58"/>
        <v>0</v>
      </c>
      <c r="BJ78" s="105" t="s">
        <v>173</v>
      </c>
      <c r="BK78" s="145">
        <f t="shared" si="59"/>
        <v>42000</v>
      </c>
      <c r="BL78" s="105" t="s">
        <v>358</v>
      </c>
      <c r="BM78" s="144" t="s">
        <v>367</v>
      </c>
    </row>
    <row r="79" spans="1:65" s="108" customFormat="1" ht="16.5" customHeight="1">
      <c r="A79" s="45"/>
      <c r="B79" s="184"/>
      <c r="C79" s="133">
        <v>56</v>
      </c>
      <c r="D79" s="133" t="s">
        <v>99</v>
      </c>
      <c r="E79" s="134" t="s">
        <v>368</v>
      </c>
      <c r="F79" s="135" t="s">
        <v>369</v>
      </c>
      <c r="G79" s="136" t="s">
        <v>303</v>
      </c>
      <c r="H79" s="137">
        <v>1</v>
      </c>
      <c r="I79" s="138">
        <v>16000</v>
      </c>
      <c r="J79" s="185">
        <f t="shared" si="50"/>
        <v>16000</v>
      </c>
      <c r="K79" s="161"/>
      <c r="L79" s="106"/>
      <c r="M79" s="139" t="s">
        <v>62</v>
      </c>
      <c r="N79" s="140" t="s">
        <v>71</v>
      </c>
      <c r="O79" s="141"/>
      <c r="P79" s="142">
        <f t="shared" si="51"/>
        <v>0</v>
      </c>
      <c r="Q79" s="142">
        <v>0</v>
      </c>
      <c r="R79" s="142">
        <f t="shared" si="52"/>
        <v>0</v>
      </c>
      <c r="S79" s="142">
        <v>0</v>
      </c>
      <c r="T79" s="143">
        <f t="shared" si="53"/>
        <v>0</v>
      </c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R79" s="144" t="s">
        <v>358</v>
      </c>
      <c r="AT79" s="144" t="s">
        <v>99</v>
      </c>
      <c r="AU79" s="144" t="s">
        <v>173</v>
      </c>
      <c r="AY79" s="105" t="s">
        <v>175</v>
      </c>
      <c r="BE79" s="145">
        <f t="shared" si="54"/>
        <v>16000</v>
      </c>
      <c r="BF79" s="145">
        <f t="shared" si="55"/>
        <v>0</v>
      </c>
      <c r="BG79" s="145">
        <f t="shared" si="56"/>
        <v>0</v>
      </c>
      <c r="BH79" s="145">
        <f t="shared" si="57"/>
        <v>0</v>
      </c>
      <c r="BI79" s="145">
        <f t="shared" si="58"/>
        <v>0</v>
      </c>
      <c r="BJ79" s="105" t="s">
        <v>173</v>
      </c>
      <c r="BK79" s="145">
        <f t="shared" si="59"/>
        <v>16000</v>
      </c>
      <c r="BL79" s="105" t="s">
        <v>358</v>
      </c>
      <c r="BM79" s="144" t="s">
        <v>370</v>
      </c>
    </row>
    <row r="80" spans="1:65" s="108" customFormat="1" ht="24" customHeight="1">
      <c r="A80" s="45"/>
      <c r="B80" s="184"/>
      <c r="C80" s="133">
        <v>57</v>
      </c>
      <c r="D80" s="133" t="s">
        <v>99</v>
      </c>
      <c r="E80" s="134" t="s">
        <v>371</v>
      </c>
      <c r="F80" s="135" t="s">
        <v>372</v>
      </c>
      <c r="G80" s="136" t="s">
        <v>303</v>
      </c>
      <c r="H80" s="137">
        <v>1</v>
      </c>
      <c r="I80" s="138">
        <v>28000</v>
      </c>
      <c r="J80" s="185">
        <f t="shared" si="50"/>
        <v>28000</v>
      </c>
      <c r="K80" s="161"/>
      <c r="L80" s="106"/>
      <c r="M80" s="156" t="s">
        <v>62</v>
      </c>
      <c r="N80" s="157" t="s">
        <v>71</v>
      </c>
      <c r="O80" s="158"/>
      <c r="P80" s="159">
        <f t="shared" si="51"/>
        <v>0</v>
      </c>
      <c r="Q80" s="159">
        <v>0</v>
      </c>
      <c r="R80" s="159">
        <f t="shared" si="52"/>
        <v>0</v>
      </c>
      <c r="S80" s="159">
        <v>0</v>
      </c>
      <c r="T80" s="160">
        <f t="shared" si="53"/>
        <v>0</v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R80" s="144" t="s">
        <v>358</v>
      </c>
      <c r="AT80" s="144" t="s">
        <v>99</v>
      </c>
      <c r="AU80" s="144" t="s">
        <v>173</v>
      </c>
      <c r="AY80" s="105" t="s">
        <v>175</v>
      </c>
      <c r="BE80" s="145">
        <f t="shared" si="54"/>
        <v>28000</v>
      </c>
      <c r="BF80" s="145">
        <f t="shared" si="55"/>
        <v>0</v>
      </c>
      <c r="BG80" s="145">
        <f t="shared" si="56"/>
        <v>0</v>
      </c>
      <c r="BH80" s="145">
        <f t="shared" si="57"/>
        <v>0</v>
      </c>
      <c r="BI80" s="145">
        <f t="shared" si="58"/>
        <v>0</v>
      </c>
      <c r="BJ80" s="105" t="s">
        <v>173</v>
      </c>
      <c r="BK80" s="145">
        <f t="shared" si="59"/>
        <v>28000</v>
      </c>
      <c r="BL80" s="105" t="s">
        <v>358</v>
      </c>
      <c r="BM80" s="144" t="s">
        <v>373</v>
      </c>
    </row>
    <row r="81" spans="1:31" s="108" customFormat="1" ht="6.75" customHeight="1">
      <c r="A81" s="45"/>
      <c r="B81" s="187"/>
      <c r="C81" s="188"/>
      <c r="D81" s="188"/>
      <c r="E81" s="188"/>
      <c r="F81" s="188"/>
      <c r="G81" s="188"/>
      <c r="H81" s="188"/>
      <c r="I81" s="188"/>
      <c r="J81" s="189"/>
      <c r="K81" s="110"/>
      <c r="L81" s="106"/>
      <c r="M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</sheetData>
  <sheetProtection/>
  <mergeCells count="2">
    <mergeCell ref="E5:H5"/>
    <mergeCell ref="E7:H7"/>
  </mergeCells>
  <printOptions/>
  <pageMargins left="0.25" right="0.25" top="0.75" bottom="0.75" header="0.3" footer="0.3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4">
      <selection activeCell="J1" sqref="J1:K16384"/>
    </sheetView>
  </sheetViews>
  <sheetFormatPr defaultColWidth="9.140625" defaultRowHeight="12.75"/>
  <cols>
    <col min="1" max="1" width="4.8515625" style="0" customWidth="1"/>
    <col min="2" max="2" width="13.8515625" style="0" customWidth="1"/>
    <col min="4" max="4" width="8.140625" style="0" customWidth="1"/>
    <col min="5" max="5" width="5.421875" style="0" customWidth="1"/>
    <col min="6" max="6" width="12.140625" style="0" customWidth="1"/>
    <col min="7" max="7" width="10.7109375" style="0" customWidth="1"/>
    <col min="8" max="8" width="10.57421875" style="0" customWidth="1"/>
    <col min="9" max="9" width="0" style="0" hidden="1" customWidth="1"/>
  </cols>
  <sheetData>
    <row r="1" spans="1:9" ht="12.75">
      <c r="A1" s="6" t="s">
        <v>4</v>
      </c>
      <c r="B1" s="8"/>
      <c r="C1" s="7" t="s">
        <v>4</v>
      </c>
      <c r="D1" s="8"/>
      <c r="E1" s="8"/>
      <c r="F1" s="8"/>
      <c r="G1" s="8"/>
      <c r="H1" s="193"/>
      <c r="I1" s="3" t="s">
        <v>8</v>
      </c>
    </row>
    <row r="2" spans="1:9" ht="12.75">
      <c r="A2" s="4" t="s">
        <v>9</v>
      </c>
      <c r="B2" s="5"/>
      <c r="C2" s="5" t="s">
        <v>4</v>
      </c>
      <c r="D2" s="5"/>
      <c r="E2" s="303" t="s">
        <v>394</v>
      </c>
      <c r="F2" s="303"/>
      <c r="G2" s="303"/>
      <c r="H2" s="304"/>
      <c r="I2" s="3"/>
    </row>
    <row r="3" spans="1:9" ht="12.75">
      <c r="A3" s="9" t="s">
        <v>10</v>
      </c>
      <c r="B3" s="10"/>
      <c r="C3" s="190" t="s">
        <v>160</v>
      </c>
      <c r="D3" s="10"/>
      <c r="E3" s="191" t="s">
        <v>161</v>
      </c>
      <c r="F3" s="191"/>
      <c r="G3" s="192"/>
      <c r="H3" s="194"/>
      <c r="I3" s="11" t="s">
        <v>11</v>
      </c>
    </row>
    <row r="4" spans="1:9" ht="13.5" thickBot="1">
      <c r="A4" s="12" t="s">
        <v>4</v>
      </c>
      <c r="B4" s="13"/>
      <c r="C4" s="14" t="s">
        <v>4</v>
      </c>
      <c r="D4" s="13"/>
      <c r="E4" s="15" t="s">
        <v>4</v>
      </c>
      <c r="F4" s="15"/>
      <c r="G4" s="13"/>
      <c r="H4" s="195"/>
      <c r="I4" s="11" t="s">
        <v>12</v>
      </c>
    </row>
    <row r="5" spans="1:9" ht="12.75">
      <c r="A5" s="9"/>
      <c r="B5" s="10"/>
      <c r="C5" s="10"/>
      <c r="D5" s="10"/>
      <c r="E5" s="10"/>
      <c r="F5" s="10"/>
      <c r="G5" s="10"/>
      <c r="H5" s="196">
        <f>SUM(H11+H20+H23+H36+H45+H56)</f>
        <v>301846</v>
      </c>
      <c r="I5" s="2"/>
    </row>
    <row r="6" spans="1:9" ht="12.75">
      <c r="A6" s="9"/>
      <c r="B6" s="10"/>
      <c r="C6" s="10"/>
      <c r="D6" s="10"/>
      <c r="E6" s="10"/>
      <c r="F6" s="10"/>
      <c r="G6" s="10"/>
      <c r="H6" s="197"/>
      <c r="I6" s="2"/>
    </row>
    <row r="7" spans="1:9" ht="13.5" thickBot="1">
      <c r="A7" s="9"/>
      <c r="B7" s="10"/>
      <c r="C7" s="10"/>
      <c r="D7" s="10"/>
      <c r="E7" s="10"/>
      <c r="F7" s="10" t="s">
        <v>13</v>
      </c>
      <c r="G7" s="10"/>
      <c r="H7" s="197" t="s">
        <v>13</v>
      </c>
      <c r="I7" s="2"/>
    </row>
    <row r="8" spans="1:9" ht="13.5" thickBot="1">
      <c r="A8" s="16" t="s">
        <v>14</v>
      </c>
      <c r="B8" s="17" t="s">
        <v>15</v>
      </c>
      <c r="C8" s="17"/>
      <c r="D8" s="17" t="s">
        <v>16</v>
      </c>
      <c r="E8" s="17"/>
      <c r="F8" s="19" t="s">
        <v>20</v>
      </c>
      <c r="G8" s="18" t="s">
        <v>17</v>
      </c>
      <c r="H8" s="198" t="s">
        <v>18</v>
      </c>
      <c r="I8" s="2"/>
    </row>
    <row r="9" spans="1:9" ht="12.75">
      <c r="A9" s="16"/>
      <c r="B9" s="17" t="s">
        <v>19</v>
      </c>
      <c r="C9" s="17"/>
      <c r="D9" s="17"/>
      <c r="E9" s="17"/>
      <c r="F9" s="19" t="s">
        <v>4</v>
      </c>
      <c r="G9" s="18"/>
      <c r="H9" s="198" t="s">
        <v>4</v>
      </c>
      <c r="I9" s="20"/>
    </row>
    <row r="10" spans="1:9" ht="0.75" customHeight="1">
      <c r="A10" s="26"/>
      <c r="B10" s="27"/>
      <c r="C10" s="27"/>
      <c r="D10" s="27"/>
      <c r="E10" s="27"/>
      <c r="F10" s="38"/>
      <c r="G10" s="37"/>
      <c r="H10" s="199"/>
      <c r="I10" s="39"/>
    </row>
    <row r="11" spans="1:9" ht="12.75">
      <c r="A11" s="29">
        <v>1</v>
      </c>
      <c r="B11" s="30" t="s">
        <v>23</v>
      </c>
      <c r="C11" s="30"/>
      <c r="D11" s="30"/>
      <c r="E11" s="30"/>
      <c r="F11" s="32" t="s">
        <v>4</v>
      </c>
      <c r="G11" s="31"/>
      <c r="H11" s="200">
        <f>SUM(H12:H18)</f>
        <v>13408</v>
      </c>
      <c r="I11" s="33"/>
    </row>
    <row r="12" spans="1:9" ht="12.75">
      <c r="A12" s="26">
        <v>1</v>
      </c>
      <c r="B12" s="27" t="s">
        <v>24</v>
      </c>
      <c r="C12" s="27"/>
      <c r="D12" s="27" t="s">
        <v>3</v>
      </c>
      <c r="E12" s="27"/>
      <c r="F12" s="28">
        <v>16</v>
      </c>
      <c r="G12" s="206">
        <v>431</v>
      </c>
      <c r="H12" s="201">
        <f>SUM(F12*G12)</f>
        <v>6896</v>
      </c>
      <c r="I12" s="23"/>
    </row>
    <row r="13" spans="1:9" ht="12.75">
      <c r="A13" s="21"/>
      <c r="B13" s="10" t="s">
        <v>157</v>
      </c>
      <c r="C13" s="10"/>
      <c r="D13" s="10"/>
      <c r="E13" s="10"/>
      <c r="F13" s="24" t="s">
        <v>4</v>
      </c>
      <c r="G13" s="22"/>
      <c r="H13" s="202" t="s">
        <v>4</v>
      </c>
      <c r="I13" s="25"/>
    </row>
    <row r="14" spans="1:9" ht="12.75">
      <c r="A14" s="26">
        <v>2</v>
      </c>
      <c r="B14" s="27" t="s">
        <v>25</v>
      </c>
      <c r="C14" s="27"/>
      <c r="D14" s="27" t="s">
        <v>3</v>
      </c>
      <c r="E14" s="27"/>
      <c r="F14" s="28">
        <v>16</v>
      </c>
      <c r="G14" s="206">
        <v>128</v>
      </c>
      <c r="H14" s="201">
        <f>SUM(F14*G14)</f>
        <v>2048</v>
      </c>
      <c r="I14" s="23"/>
    </row>
    <row r="15" spans="1:9" ht="12.75">
      <c r="A15" s="21"/>
      <c r="B15" s="10" t="s">
        <v>26</v>
      </c>
      <c r="C15" s="10"/>
      <c r="D15" s="10"/>
      <c r="E15" s="10"/>
      <c r="F15" s="24" t="s">
        <v>4</v>
      </c>
      <c r="G15" s="22"/>
      <c r="H15" s="202" t="s">
        <v>4</v>
      </c>
      <c r="I15" s="25"/>
    </row>
    <row r="16" spans="1:9" ht="12.75">
      <c r="A16" s="26">
        <v>3</v>
      </c>
      <c r="B16" s="27" t="s">
        <v>27</v>
      </c>
      <c r="C16" s="27"/>
      <c r="D16" s="27" t="s">
        <v>3</v>
      </c>
      <c r="E16" s="27"/>
      <c r="F16" s="28">
        <v>16</v>
      </c>
      <c r="G16" s="206">
        <v>64</v>
      </c>
      <c r="H16" s="201">
        <f>SUM(F16*G16)</f>
        <v>1024</v>
      </c>
      <c r="I16" s="23"/>
    </row>
    <row r="17" spans="1:9" ht="12.75">
      <c r="A17" s="21"/>
      <c r="B17" s="10" t="s">
        <v>28</v>
      </c>
      <c r="C17" s="10"/>
      <c r="D17" s="10"/>
      <c r="E17" s="10"/>
      <c r="F17" s="24" t="s">
        <v>4</v>
      </c>
      <c r="G17" s="22"/>
      <c r="H17" s="202" t="s">
        <v>4</v>
      </c>
      <c r="I17" s="25"/>
    </row>
    <row r="18" spans="1:9" ht="12.75">
      <c r="A18" s="26">
        <v>4</v>
      </c>
      <c r="B18" s="27" t="s">
        <v>29</v>
      </c>
      <c r="C18" s="27"/>
      <c r="D18" s="27" t="s">
        <v>0</v>
      </c>
      <c r="E18" s="27"/>
      <c r="F18" s="28">
        <v>40</v>
      </c>
      <c r="G18" s="206">
        <v>86</v>
      </c>
      <c r="H18" s="201">
        <f>SUM(F18*G18)</f>
        <v>3440</v>
      </c>
      <c r="I18" s="23"/>
    </row>
    <row r="19" spans="1:9" ht="12.75">
      <c r="A19" s="21"/>
      <c r="B19" s="40" t="s">
        <v>30</v>
      </c>
      <c r="C19" s="10"/>
      <c r="D19" s="10"/>
      <c r="E19" s="10"/>
      <c r="F19" s="24" t="s">
        <v>4</v>
      </c>
      <c r="G19" s="22"/>
      <c r="H19" s="202" t="s">
        <v>4</v>
      </c>
      <c r="I19" s="25"/>
    </row>
    <row r="20" spans="1:12" ht="12.75">
      <c r="A20" s="29">
        <v>471</v>
      </c>
      <c r="B20" s="30" t="s">
        <v>31</v>
      </c>
      <c r="C20" s="30"/>
      <c r="D20" s="30"/>
      <c r="E20" s="30"/>
      <c r="F20" s="32" t="s">
        <v>4</v>
      </c>
      <c r="G20" s="31"/>
      <c r="H20" s="200">
        <f>SUM(H21)</f>
        <v>77000</v>
      </c>
      <c r="I20" s="33"/>
      <c r="L20" s="42"/>
    </row>
    <row r="21" spans="1:9" ht="12.75">
      <c r="A21" s="26">
        <v>5</v>
      </c>
      <c r="B21" s="27" t="s">
        <v>32</v>
      </c>
      <c r="C21" s="27"/>
      <c r="D21" s="27" t="s">
        <v>0</v>
      </c>
      <c r="E21" s="27"/>
      <c r="F21" s="28">
        <v>40</v>
      </c>
      <c r="G21" s="206">
        <v>1925</v>
      </c>
      <c r="H21" s="201">
        <f>SUM(F21*G21)</f>
        <v>77000</v>
      </c>
      <c r="I21" s="23"/>
    </row>
    <row r="22" spans="1:9" ht="36.75" customHeight="1">
      <c r="A22" s="21"/>
      <c r="B22" s="305" t="s">
        <v>159</v>
      </c>
      <c r="C22" s="306"/>
      <c r="D22" s="306"/>
      <c r="E22" s="307"/>
      <c r="F22" s="24" t="s">
        <v>4</v>
      </c>
      <c r="G22" s="22"/>
      <c r="H22" s="202" t="s">
        <v>4</v>
      </c>
      <c r="I22" s="25"/>
    </row>
    <row r="23" spans="1:9" ht="12.75">
      <c r="A23" s="29">
        <v>569</v>
      </c>
      <c r="B23" s="30" t="s">
        <v>33</v>
      </c>
      <c r="C23" s="30"/>
      <c r="D23" s="30"/>
      <c r="E23" s="30"/>
      <c r="F23" s="32" t="s">
        <v>4</v>
      </c>
      <c r="G23" s="31"/>
      <c r="H23" s="200">
        <f>SUM(H24:H34)</f>
        <v>66120</v>
      </c>
      <c r="I23" s="33"/>
    </row>
    <row r="24" spans="1:9" ht="12.75">
      <c r="A24" s="26">
        <v>6</v>
      </c>
      <c r="B24" s="27" t="s">
        <v>34</v>
      </c>
      <c r="C24" s="27"/>
      <c r="D24" s="27" t="s">
        <v>0</v>
      </c>
      <c r="E24" s="27"/>
      <c r="F24" s="28">
        <v>40</v>
      </c>
      <c r="G24" s="206">
        <v>224</v>
      </c>
      <c r="H24" s="201">
        <f>SUM(F24*G24)</f>
        <v>8960</v>
      </c>
      <c r="I24" s="23"/>
    </row>
    <row r="25" spans="1:9" ht="12.75">
      <c r="A25" s="21"/>
      <c r="B25" s="10" t="s">
        <v>35</v>
      </c>
      <c r="C25" s="10"/>
      <c r="D25" s="10"/>
      <c r="E25" s="10"/>
      <c r="F25" s="24" t="s">
        <v>4</v>
      </c>
      <c r="G25" s="22"/>
      <c r="H25" s="202" t="s">
        <v>4</v>
      </c>
      <c r="I25" s="25"/>
    </row>
    <row r="26" spans="1:9" ht="12.75">
      <c r="A26" s="26">
        <v>7</v>
      </c>
      <c r="B26" s="27" t="s">
        <v>36</v>
      </c>
      <c r="C26" s="27"/>
      <c r="D26" s="27" t="s">
        <v>0</v>
      </c>
      <c r="E26" s="27"/>
      <c r="F26" s="28">
        <v>40</v>
      </c>
      <c r="G26" s="206">
        <v>89</v>
      </c>
      <c r="H26" s="201">
        <f>SUM(F26*G26)</f>
        <v>3560</v>
      </c>
      <c r="I26" s="23"/>
    </row>
    <row r="27" spans="1:9" ht="12.75">
      <c r="A27" s="21"/>
      <c r="B27" s="10" t="s">
        <v>37</v>
      </c>
      <c r="C27" s="10"/>
      <c r="D27" s="10"/>
      <c r="E27" s="10"/>
      <c r="F27" s="24" t="s">
        <v>4</v>
      </c>
      <c r="G27" s="22"/>
      <c r="H27" s="202" t="s">
        <v>4</v>
      </c>
      <c r="I27" s="25"/>
    </row>
    <row r="28" spans="1:9" ht="12.75">
      <c r="A28" s="26">
        <v>8</v>
      </c>
      <c r="B28" s="27" t="s">
        <v>38</v>
      </c>
      <c r="C28" s="27"/>
      <c r="D28" s="27" t="s">
        <v>0</v>
      </c>
      <c r="E28" s="27"/>
      <c r="F28" s="28">
        <v>40</v>
      </c>
      <c r="G28" s="206">
        <v>77</v>
      </c>
      <c r="H28" s="201">
        <f>SUM(F28*G28)</f>
        <v>3080</v>
      </c>
      <c r="I28" s="23"/>
    </row>
    <row r="29" spans="1:9" ht="12.75">
      <c r="A29" s="21"/>
      <c r="B29" s="10" t="s">
        <v>39</v>
      </c>
      <c r="C29" s="10"/>
      <c r="D29" s="10"/>
      <c r="E29" s="10"/>
      <c r="F29" s="24" t="s">
        <v>4</v>
      </c>
      <c r="G29" s="22"/>
      <c r="H29" s="202" t="s">
        <v>4</v>
      </c>
      <c r="I29" s="25"/>
    </row>
    <row r="30" spans="1:9" ht="12.75">
      <c r="A30" s="26">
        <v>9</v>
      </c>
      <c r="B30" s="27" t="s">
        <v>40</v>
      </c>
      <c r="C30" s="27"/>
      <c r="D30" s="27" t="s">
        <v>0</v>
      </c>
      <c r="E30" s="27"/>
      <c r="F30" s="28">
        <v>40</v>
      </c>
      <c r="G30" s="206">
        <v>77</v>
      </c>
      <c r="H30" s="201">
        <f>SUM(F30*G30)</f>
        <v>3080</v>
      </c>
      <c r="I30" s="23"/>
    </row>
    <row r="31" spans="1:9" ht="12.75">
      <c r="A31" s="21"/>
      <c r="B31" s="10" t="s">
        <v>41</v>
      </c>
      <c r="C31" s="10"/>
      <c r="D31" s="10"/>
      <c r="E31" s="10"/>
      <c r="F31" s="24" t="s">
        <v>4</v>
      </c>
      <c r="G31" s="22"/>
      <c r="H31" s="202" t="s">
        <v>4</v>
      </c>
      <c r="I31" s="25"/>
    </row>
    <row r="32" spans="1:9" ht="12.75">
      <c r="A32" s="26">
        <v>10</v>
      </c>
      <c r="B32" s="27" t="s">
        <v>42</v>
      </c>
      <c r="C32" s="27"/>
      <c r="D32" s="27" t="s">
        <v>0</v>
      </c>
      <c r="E32" s="27"/>
      <c r="F32" s="28">
        <v>40</v>
      </c>
      <c r="G32" s="206">
        <v>541</v>
      </c>
      <c r="H32" s="201">
        <f>SUM(F32*G32)</f>
        <v>21640</v>
      </c>
      <c r="I32" s="23"/>
    </row>
    <row r="33" spans="1:9" ht="12.75">
      <c r="A33" s="21"/>
      <c r="B33" s="10" t="s">
        <v>43</v>
      </c>
      <c r="C33" s="10"/>
      <c r="D33" s="10"/>
      <c r="E33" s="10"/>
      <c r="F33" s="24" t="s">
        <v>4</v>
      </c>
      <c r="G33" s="22"/>
      <c r="H33" s="202" t="s">
        <v>4</v>
      </c>
      <c r="I33" s="25"/>
    </row>
    <row r="34" spans="1:9" ht="12.75">
      <c r="A34" s="26">
        <v>11</v>
      </c>
      <c r="B34" s="27" t="s">
        <v>44</v>
      </c>
      <c r="C34" s="27"/>
      <c r="D34" s="27" t="s">
        <v>0</v>
      </c>
      <c r="E34" s="27"/>
      <c r="F34" s="28">
        <v>40</v>
      </c>
      <c r="G34" s="206">
        <v>645</v>
      </c>
      <c r="H34" s="201">
        <f>SUM(F34*G34)</f>
        <v>25800</v>
      </c>
      <c r="I34" s="23"/>
    </row>
    <row r="35" spans="1:9" ht="12.75">
      <c r="A35" s="21"/>
      <c r="B35" s="10" t="s">
        <v>45</v>
      </c>
      <c r="C35" s="10"/>
      <c r="D35" s="10"/>
      <c r="E35" s="10"/>
      <c r="F35" s="24" t="s">
        <v>4</v>
      </c>
      <c r="G35" s="22"/>
      <c r="H35" s="202" t="s">
        <v>4</v>
      </c>
      <c r="I35" s="25"/>
    </row>
    <row r="36" spans="1:9" ht="12.75">
      <c r="A36" s="29">
        <v>63</v>
      </c>
      <c r="B36" s="30" t="s">
        <v>46</v>
      </c>
      <c r="C36" s="30"/>
      <c r="D36" s="30"/>
      <c r="E36" s="30"/>
      <c r="F36" s="32" t="s">
        <v>4</v>
      </c>
      <c r="G36" s="31"/>
      <c r="H36" s="200">
        <f>SUM(H37:H43)</f>
        <v>15566</v>
      </c>
      <c r="I36" s="33"/>
    </row>
    <row r="37" spans="1:10" ht="12.75">
      <c r="A37" s="26">
        <v>12</v>
      </c>
      <c r="B37" s="27" t="s">
        <v>47</v>
      </c>
      <c r="C37" s="27"/>
      <c r="D37" s="27" t="s">
        <v>21</v>
      </c>
      <c r="E37" s="27"/>
      <c r="F37" s="28">
        <v>13</v>
      </c>
      <c r="G37" s="206">
        <v>97</v>
      </c>
      <c r="H37" s="201">
        <f>SUM(F37*G37)</f>
        <v>1261</v>
      </c>
      <c r="I37" s="23"/>
      <c r="J37" s="1"/>
    </row>
    <row r="38" spans="1:10" ht="12.75">
      <c r="A38" s="21"/>
      <c r="B38" s="10" t="s">
        <v>57</v>
      </c>
      <c r="C38" s="10"/>
      <c r="D38" s="10"/>
      <c r="E38" s="10"/>
      <c r="F38" s="24" t="s">
        <v>4</v>
      </c>
      <c r="G38" s="22"/>
      <c r="H38" s="202" t="s">
        <v>4</v>
      </c>
      <c r="I38" s="25"/>
      <c r="J38" s="1"/>
    </row>
    <row r="39" spans="1:10" ht="12.75">
      <c r="A39" s="26">
        <v>13</v>
      </c>
      <c r="B39" s="27" t="s">
        <v>47</v>
      </c>
      <c r="C39" s="27"/>
      <c r="D39" s="27" t="s">
        <v>21</v>
      </c>
      <c r="E39" s="27"/>
      <c r="F39" s="28">
        <v>15</v>
      </c>
      <c r="G39" s="206">
        <v>295</v>
      </c>
      <c r="H39" s="201">
        <f>SUM(F39*G39)</f>
        <v>4425</v>
      </c>
      <c r="I39" s="23"/>
      <c r="J39" s="1"/>
    </row>
    <row r="40" spans="1:10" ht="12.75">
      <c r="A40" s="21"/>
      <c r="B40" s="10" t="s">
        <v>48</v>
      </c>
      <c r="C40" s="10"/>
      <c r="D40" s="10"/>
      <c r="E40" s="10"/>
      <c r="F40" s="24" t="s">
        <v>4</v>
      </c>
      <c r="G40" s="22"/>
      <c r="H40" s="202" t="s">
        <v>4</v>
      </c>
      <c r="I40" s="25"/>
      <c r="J40" s="1"/>
    </row>
    <row r="41" spans="1:10" ht="12.75">
      <c r="A41" s="26">
        <v>14</v>
      </c>
      <c r="B41" s="27" t="s">
        <v>49</v>
      </c>
      <c r="C41" s="27"/>
      <c r="D41" s="27" t="s">
        <v>3</v>
      </c>
      <c r="E41" s="27"/>
      <c r="F41" s="28">
        <v>2</v>
      </c>
      <c r="G41" s="206">
        <v>3860</v>
      </c>
      <c r="H41" s="201">
        <f>SUM(F41*G41)</f>
        <v>7720</v>
      </c>
      <c r="I41" s="23"/>
      <c r="J41" s="1"/>
    </row>
    <row r="42" spans="1:10" ht="12.75">
      <c r="A42" s="21"/>
      <c r="B42" s="10" t="s">
        <v>50</v>
      </c>
      <c r="C42" s="10"/>
      <c r="D42" s="10"/>
      <c r="E42" s="10"/>
      <c r="F42" s="24" t="s">
        <v>4</v>
      </c>
      <c r="G42" s="22"/>
      <c r="H42" s="202" t="s">
        <v>4</v>
      </c>
      <c r="I42" s="25"/>
      <c r="J42" s="1"/>
    </row>
    <row r="43" spans="1:9" ht="12.75">
      <c r="A43" s="26">
        <v>15</v>
      </c>
      <c r="B43" s="27" t="s">
        <v>51</v>
      </c>
      <c r="C43" s="27"/>
      <c r="D43" s="27" t="s">
        <v>22</v>
      </c>
      <c r="E43" s="27"/>
      <c r="F43" s="28">
        <v>30</v>
      </c>
      <c r="G43" s="206">
        <v>72</v>
      </c>
      <c r="H43" s="201">
        <f>SUM(F43*G43)</f>
        <v>2160</v>
      </c>
      <c r="I43" s="23"/>
    </row>
    <row r="44" spans="1:9" ht="12.75">
      <c r="A44" s="21"/>
      <c r="B44" s="10" t="s">
        <v>52</v>
      </c>
      <c r="C44" s="10"/>
      <c r="D44" s="10"/>
      <c r="E44" s="10"/>
      <c r="F44" s="24" t="s">
        <v>4</v>
      </c>
      <c r="G44" s="22"/>
      <c r="H44" s="202" t="s">
        <v>4</v>
      </c>
      <c r="I44" s="25"/>
    </row>
    <row r="45" spans="1:10" ht="12.75">
      <c r="A45" s="29">
        <v>914</v>
      </c>
      <c r="B45" s="30" t="s">
        <v>53</v>
      </c>
      <c r="C45" s="30"/>
      <c r="D45" s="30"/>
      <c r="E45" s="30"/>
      <c r="F45" s="32" t="s">
        <v>4</v>
      </c>
      <c r="G45" s="31"/>
      <c r="H45" s="200">
        <f>SUM(H46:H54)</f>
        <v>123920</v>
      </c>
      <c r="I45" s="33"/>
      <c r="J45" s="1"/>
    </row>
    <row r="46" spans="1:10" ht="12.75">
      <c r="A46" s="26">
        <v>16</v>
      </c>
      <c r="B46" s="27">
        <v>55395900</v>
      </c>
      <c r="C46" s="27"/>
      <c r="D46" s="27" t="s">
        <v>21</v>
      </c>
      <c r="E46" s="27"/>
      <c r="F46" s="28">
        <v>45</v>
      </c>
      <c r="G46" s="206">
        <v>345</v>
      </c>
      <c r="H46" s="201">
        <f>SUM(F46*G46)</f>
        <v>15525</v>
      </c>
      <c r="I46" s="23"/>
      <c r="J46" s="1"/>
    </row>
    <row r="47" spans="1:10" ht="12.75">
      <c r="A47" s="21"/>
      <c r="B47" s="40" t="s">
        <v>58</v>
      </c>
      <c r="C47" s="10"/>
      <c r="D47" s="10"/>
      <c r="E47" s="10"/>
      <c r="F47" s="24" t="s">
        <v>4</v>
      </c>
      <c r="G47" s="22"/>
      <c r="H47" s="202" t="s">
        <v>4</v>
      </c>
      <c r="I47" s="25"/>
      <c r="J47" s="1"/>
    </row>
    <row r="48" spans="1:10" ht="12.75">
      <c r="A48" s="26">
        <v>17</v>
      </c>
      <c r="B48" s="41">
        <v>55395900</v>
      </c>
      <c r="C48" s="27"/>
      <c r="D48" s="27" t="s">
        <v>21</v>
      </c>
      <c r="E48" s="27"/>
      <c r="F48" s="28">
        <v>45</v>
      </c>
      <c r="G48" s="206">
        <v>485</v>
      </c>
      <c r="H48" s="201">
        <f>SUM(F48*G48)</f>
        <v>21825</v>
      </c>
      <c r="I48" s="23"/>
      <c r="J48" s="1"/>
    </row>
    <row r="49" spans="1:10" ht="12.75">
      <c r="A49" s="21"/>
      <c r="B49" s="40" t="s">
        <v>59</v>
      </c>
      <c r="C49" s="10"/>
      <c r="D49" s="10"/>
      <c r="E49" s="10"/>
      <c r="F49" s="24" t="s">
        <v>4</v>
      </c>
      <c r="G49" s="22"/>
      <c r="H49" s="202" t="s">
        <v>4</v>
      </c>
      <c r="I49" s="25"/>
      <c r="J49" s="1"/>
    </row>
    <row r="50" spans="1:10" ht="12.75">
      <c r="A50" s="26">
        <v>18</v>
      </c>
      <c r="B50" s="41">
        <v>55395900</v>
      </c>
      <c r="C50" s="27"/>
      <c r="D50" s="27" t="s">
        <v>21</v>
      </c>
      <c r="E50" s="27"/>
      <c r="F50" s="28">
        <v>17</v>
      </c>
      <c r="G50" s="206">
        <v>2410</v>
      </c>
      <c r="H50" s="201">
        <f>SUM(F50*G50)</f>
        <v>40970</v>
      </c>
      <c r="I50" s="23"/>
      <c r="J50" s="1"/>
    </row>
    <row r="51" spans="1:10" ht="12.75">
      <c r="A51" s="21"/>
      <c r="B51" s="40" t="s">
        <v>60</v>
      </c>
      <c r="C51" s="10"/>
      <c r="D51" s="10"/>
      <c r="E51" s="10"/>
      <c r="F51" s="24" t="s">
        <v>4</v>
      </c>
      <c r="G51" s="22"/>
      <c r="H51" s="202" t="s">
        <v>4</v>
      </c>
      <c r="I51" s="25"/>
      <c r="J51" s="1"/>
    </row>
    <row r="52" spans="1:10" ht="12.75">
      <c r="A52" s="26">
        <v>19</v>
      </c>
      <c r="B52" s="41">
        <v>55395900</v>
      </c>
      <c r="C52" s="27"/>
      <c r="D52" s="27" t="s">
        <v>21</v>
      </c>
      <c r="E52" s="27"/>
      <c r="F52" s="28">
        <v>15</v>
      </c>
      <c r="G52" s="206">
        <v>2400</v>
      </c>
      <c r="H52" s="201">
        <f>SUM(F52*G52)</f>
        <v>36000</v>
      </c>
      <c r="I52" s="23"/>
      <c r="J52" s="1"/>
    </row>
    <row r="53" spans="1:10" ht="12.75">
      <c r="A53" s="21"/>
      <c r="B53" s="40" t="s">
        <v>158</v>
      </c>
      <c r="C53" s="10"/>
      <c r="D53" s="10"/>
      <c r="E53" s="10"/>
      <c r="F53" s="24" t="s">
        <v>4</v>
      </c>
      <c r="G53" s="22"/>
      <c r="H53" s="202" t="s">
        <v>4</v>
      </c>
      <c r="I53" s="25"/>
      <c r="J53" s="1"/>
    </row>
    <row r="54" spans="1:9" ht="12.75">
      <c r="A54" s="26">
        <v>20</v>
      </c>
      <c r="B54" s="27">
        <v>55395904</v>
      </c>
      <c r="C54" s="27"/>
      <c r="D54" s="27" t="s">
        <v>1</v>
      </c>
      <c r="E54" s="27"/>
      <c r="F54" s="28">
        <v>1</v>
      </c>
      <c r="G54" s="206">
        <v>9600</v>
      </c>
      <c r="H54" s="201">
        <f>SUM(F54*G54)</f>
        <v>9600</v>
      </c>
      <c r="I54" s="23"/>
    </row>
    <row r="55" spans="1:9" ht="12.75">
      <c r="A55" s="21"/>
      <c r="B55" s="10" t="s">
        <v>61</v>
      </c>
      <c r="C55" s="10"/>
      <c r="D55" s="10"/>
      <c r="E55" s="10"/>
      <c r="F55" s="24" t="s">
        <v>4</v>
      </c>
      <c r="G55" s="22"/>
      <c r="H55" s="202" t="s">
        <v>4</v>
      </c>
      <c r="I55" s="25"/>
    </row>
    <row r="56" spans="1:9" ht="12.75">
      <c r="A56" s="29">
        <v>99</v>
      </c>
      <c r="B56" s="30" t="s">
        <v>54</v>
      </c>
      <c r="C56" s="30"/>
      <c r="D56" s="30"/>
      <c r="E56" s="30"/>
      <c r="F56" s="32" t="s">
        <v>4</v>
      </c>
      <c r="G56" s="31"/>
      <c r="H56" s="200">
        <f>SUM(H57)</f>
        <v>5832</v>
      </c>
      <c r="I56" s="33"/>
    </row>
    <row r="57" spans="1:9" ht="12.75">
      <c r="A57" s="26">
        <v>21</v>
      </c>
      <c r="B57" s="27" t="s">
        <v>55</v>
      </c>
      <c r="C57" s="27"/>
      <c r="D57" s="27" t="s">
        <v>6</v>
      </c>
      <c r="E57" s="27"/>
      <c r="F57" s="28">
        <v>24</v>
      </c>
      <c r="G57" s="206">
        <v>243</v>
      </c>
      <c r="H57" s="201">
        <f>SUM(F57*G57)</f>
        <v>5832</v>
      </c>
      <c r="I57" s="23"/>
    </row>
    <row r="58" spans="1:9" ht="13.5" thickBot="1">
      <c r="A58" s="34"/>
      <c r="B58" s="13" t="s">
        <v>56</v>
      </c>
      <c r="C58" s="13"/>
      <c r="D58" s="13"/>
      <c r="E58" s="13"/>
      <c r="F58" s="36" t="s">
        <v>4</v>
      </c>
      <c r="G58" s="35"/>
      <c r="H58" s="203" t="s">
        <v>4</v>
      </c>
      <c r="I58" s="25"/>
    </row>
  </sheetData>
  <sheetProtection/>
  <mergeCells count="2">
    <mergeCell ref="E2:H2"/>
    <mergeCell ref="B22:E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0"/>
  <sheetViews>
    <sheetView zoomScalePageLayoutView="0" workbookViewId="0" topLeftCell="B24">
      <selection activeCell="AH24" sqref="AH1:AJ16384"/>
    </sheetView>
  </sheetViews>
  <sheetFormatPr defaultColWidth="7.8515625" defaultRowHeight="12.7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7" width="9.57421875" style="0" customWidth="1"/>
    <col min="8" max="8" width="10.7109375" style="0" customWidth="1"/>
    <col min="9" max="9" width="28.8515625" style="0" customWidth="1"/>
    <col min="10" max="10" width="4.421875" style="0" customWidth="1"/>
    <col min="11" max="11" width="9.8515625" style="0" customWidth="1"/>
    <col min="12" max="12" width="10.28125" style="0" customWidth="1"/>
    <col min="13" max="14" width="5.140625" style="0" customWidth="1"/>
    <col min="15" max="15" width="1.7109375" style="0" customWidth="1"/>
    <col min="16" max="16" width="10.7109375" style="0" customWidth="1"/>
    <col min="17" max="17" width="3.57421875" style="0" customWidth="1"/>
    <col min="18" max="18" width="1.421875" style="0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hidden="1" customWidth="1"/>
    <col min="23" max="23" width="14.00390625" style="0" hidden="1" customWidth="1"/>
    <col min="24" max="24" width="10.421875" style="0" hidden="1" customWidth="1"/>
    <col min="25" max="25" width="12.8515625" style="0" hidden="1" customWidth="1"/>
    <col min="26" max="26" width="9.421875" style="0" hidden="1" customWidth="1"/>
    <col min="27" max="27" width="12.8515625" style="0" hidden="1" customWidth="1"/>
    <col min="28" max="28" width="14.00390625" style="0" hidden="1" customWidth="1"/>
    <col min="29" max="29" width="9.421875" style="0" hidden="1" customWidth="1"/>
    <col min="30" max="30" width="12.8515625" style="0" hidden="1" customWidth="1"/>
    <col min="31" max="31" width="14.00390625" style="0" hidden="1" customWidth="1"/>
    <col min="32" max="33" width="0" style="0" hidden="1" customWidth="1"/>
  </cols>
  <sheetData>
    <row r="2" spans="2:18" s="45" customFormat="1" ht="12.75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2:18" s="45" customFormat="1" ht="21">
      <c r="B3" s="46"/>
      <c r="C3" s="322" t="s">
        <v>87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48"/>
    </row>
    <row r="4" spans="2:18" s="45" customFormat="1" ht="12.75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</row>
    <row r="5" spans="2:18" s="45" customFormat="1" ht="18">
      <c r="B5" s="46"/>
      <c r="C5" s="54" t="s">
        <v>9</v>
      </c>
      <c r="D5" s="47"/>
      <c r="E5" s="47"/>
      <c r="F5" s="324" t="s">
        <v>395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47"/>
      <c r="R5" s="48"/>
    </row>
    <row r="6" spans="2:18" s="45" customFormat="1" ht="12.7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2:18" s="45" customFormat="1" ht="15">
      <c r="B7" s="46"/>
      <c r="C7" s="44" t="s">
        <v>63</v>
      </c>
      <c r="D7" s="47"/>
      <c r="E7" s="47"/>
      <c r="F7" s="43" t="s">
        <v>393</v>
      </c>
      <c r="G7" s="47"/>
      <c r="H7" s="47"/>
      <c r="I7" s="47"/>
      <c r="J7" s="47"/>
      <c r="K7" s="44" t="s">
        <v>64</v>
      </c>
      <c r="L7" s="47"/>
      <c r="M7" s="325"/>
      <c r="N7" s="325"/>
      <c r="O7" s="325"/>
      <c r="P7" s="325"/>
      <c r="Q7" s="47"/>
      <c r="R7" s="48"/>
    </row>
    <row r="8" spans="2:18" s="45" customFormat="1" ht="12.75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2:18" s="45" customFormat="1" ht="15">
      <c r="B9" s="46"/>
      <c r="C9" s="44" t="s">
        <v>65</v>
      </c>
      <c r="D9" s="47"/>
      <c r="E9" s="47"/>
      <c r="F9" s="43" t="s">
        <v>66</v>
      </c>
      <c r="G9" s="47"/>
      <c r="H9" s="47"/>
      <c r="I9" s="47"/>
      <c r="J9" s="47"/>
      <c r="K9" s="44" t="s">
        <v>68</v>
      </c>
      <c r="L9" s="47"/>
      <c r="M9" s="326" t="s">
        <v>4</v>
      </c>
      <c r="N9" s="326"/>
      <c r="O9" s="326"/>
      <c r="P9" s="326"/>
      <c r="Q9" s="326"/>
      <c r="R9" s="48"/>
    </row>
    <row r="10" spans="2:18" s="45" customFormat="1" ht="15">
      <c r="B10" s="46"/>
      <c r="C10" s="44" t="s">
        <v>67</v>
      </c>
      <c r="D10" s="47"/>
      <c r="E10" s="47"/>
      <c r="F10" s="43" t="s">
        <v>4</v>
      </c>
      <c r="G10" s="47"/>
      <c r="H10" s="47"/>
      <c r="I10" s="47"/>
      <c r="J10" s="47"/>
      <c r="K10" s="44" t="s">
        <v>69</v>
      </c>
      <c r="L10" s="47"/>
      <c r="M10" s="326" t="s">
        <v>4</v>
      </c>
      <c r="N10" s="326"/>
      <c r="O10" s="326"/>
      <c r="P10" s="326"/>
      <c r="Q10" s="326"/>
      <c r="R10" s="48"/>
    </row>
    <row r="11" spans="2:18" s="45" customFormat="1" ht="12.7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</row>
    <row r="12" spans="2:27" s="62" customFormat="1" ht="45">
      <c r="B12" s="63"/>
      <c r="C12" s="64" t="s">
        <v>88</v>
      </c>
      <c r="D12" s="65" t="s">
        <v>89</v>
      </c>
      <c r="E12" s="65" t="s">
        <v>72</v>
      </c>
      <c r="F12" s="327" t="s">
        <v>90</v>
      </c>
      <c r="G12" s="327"/>
      <c r="H12" s="327"/>
      <c r="I12" s="327"/>
      <c r="J12" s="65" t="s">
        <v>16</v>
      </c>
      <c r="K12" s="65" t="s">
        <v>20</v>
      </c>
      <c r="L12" s="328" t="s">
        <v>91</v>
      </c>
      <c r="M12" s="328"/>
      <c r="N12" s="327" t="s">
        <v>74</v>
      </c>
      <c r="O12" s="327"/>
      <c r="P12" s="327"/>
      <c r="Q12" s="329"/>
      <c r="R12" s="66"/>
      <c r="T12" s="55" t="s">
        <v>92</v>
      </c>
      <c r="U12" s="56" t="s">
        <v>70</v>
      </c>
      <c r="V12" s="56" t="s">
        <v>93</v>
      </c>
      <c r="W12" s="56" t="s">
        <v>94</v>
      </c>
      <c r="X12" s="56" t="s">
        <v>95</v>
      </c>
      <c r="Y12" s="56" t="s">
        <v>96</v>
      </c>
      <c r="Z12" s="56" t="s">
        <v>97</v>
      </c>
      <c r="AA12" s="57" t="s">
        <v>98</v>
      </c>
    </row>
    <row r="13" spans="2:27" s="45" customFormat="1" ht="18">
      <c r="B13" s="46"/>
      <c r="C13" s="59" t="s">
        <v>73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30">
        <f>SUM(N14+N41)</f>
        <v>479395.72500000003</v>
      </c>
      <c r="O13" s="331"/>
      <c r="P13" s="331"/>
      <c r="Q13" s="331"/>
      <c r="R13" s="48"/>
      <c r="T13" s="58"/>
      <c r="U13" s="50"/>
      <c r="V13" s="50"/>
      <c r="W13" s="67" t="e">
        <f>W14+W41+#REF!</f>
        <v>#REF!</v>
      </c>
      <c r="X13" s="50"/>
      <c r="Y13" s="67" t="e">
        <f>Y14+Y41+#REF!</f>
        <v>#REF!</v>
      </c>
      <c r="Z13" s="50"/>
      <c r="AA13" s="68" t="e">
        <f>AA14+AA41+#REF!</f>
        <v>#REF!</v>
      </c>
    </row>
    <row r="14" spans="2:27" s="69" customFormat="1" ht="18">
      <c r="B14" s="70"/>
      <c r="C14" s="71"/>
      <c r="D14" s="72" t="s">
        <v>75</v>
      </c>
      <c r="E14" s="72"/>
      <c r="F14" s="72"/>
      <c r="G14" s="72"/>
      <c r="H14" s="72"/>
      <c r="I14" s="72"/>
      <c r="J14" s="72"/>
      <c r="K14" s="72"/>
      <c r="L14" s="72"/>
      <c r="M14" s="72"/>
      <c r="N14" s="334">
        <f>SUM(N15+N21+N26+N28+N32+N35+N39)</f>
        <v>441456.325</v>
      </c>
      <c r="O14" s="335"/>
      <c r="P14" s="335"/>
      <c r="Q14" s="335"/>
      <c r="R14" s="73"/>
      <c r="T14" s="74"/>
      <c r="U14" s="71"/>
      <c r="V14" s="71"/>
      <c r="W14" s="75" t="e">
        <f>W15+W21+W26+W28+W32+#REF!+W35+#REF!+W39</f>
        <v>#REF!</v>
      </c>
      <c r="X14" s="71"/>
      <c r="Y14" s="75" t="e">
        <f>Y15+Y21+Y26+Y28+Y32+#REF!+Y35+#REF!+Y39</f>
        <v>#REF!</v>
      </c>
      <c r="Z14" s="71"/>
      <c r="AA14" s="76" t="e">
        <f>AA15+AA21+AA26+AA28+AA32+#REF!+AA35+#REF!+AA39</f>
        <v>#REF!</v>
      </c>
    </row>
    <row r="15" spans="2:27" s="69" customFormat="1" ht="15">
      <c r="B15" s="70"/>
      <c r="C15" s="71"/>
      <c r="D15" s="77" t="s">
        <v>76</v>
      </c>
      <c r="E15" s="77"/>
      <c r="F15" s="77"/>
      <c r="G15" s="77"/>
      <c r="H15" s="77"/>
      <c r="I15" s="77"/>
      <c r="J15" s="77"/>
      <c r="K15" s="77"/>
      <c r="L15" s="77"/>
      <c r="M15" s="77"/>
      <c r="N15" s="332">
        <f>SUM(N16:Q20)</f>
        <v>24860.925</v>
      </c>
      <c r="O15" s="333"/>
      <c r="P15" s="333"/>
      <c r="Q15" s="333"/>
      <c r="R15" s="73"/>
      <c r="T15" s="74"/>
      <c r="U15" s="71"/>
      <c r="V15" s="71"/>
      <c r="W15" s="75">
        <f>SUM(W16:W20)</f>
        <v>0</v>
      </c>
      <c r="X15" s="71"/>
      <c r="Y15" s="75">
        <f>SUM(Y16:Y20)</f>
        <v>0</v>
      </c>
      <c r="Z15" s="71"/>
      <c r="AA15" s="76">
        <f>SUM(AA16:AA20)</f>
        <v>0</v>
      </c>
    </row>
    <row r="16" spans="2:27" s="45" customFormat="1" ht="32.25" customHeight="1">
      <c r="B16" s="46"/>
      <c r="C16" s="78">
        <v>1</v>
      </c>
      <c r="D16" s="78" t="s">
        <v>99</v>
      </c>
      <c r="E16" s="79" t="s">
        <v>100</v>
      </c>
      <c r="F16" s="309" t="s">
        <v>143</v>
      </c>
      <c r="G16" s="309"/>
      <c r="H16" s="309"/>
      <c r="I16" s="309"/>
      <c r="J16" s="80" t="s">
        <v>3</v>
      </c>
      <c r="K16" s="81">
        <v>19.44</v>
      </c>
      <c r="L16" s="310">
        <v>693</v>
      </c>
      <c r="M16" s="311"/>
      <c r="N16" s="312">
        <f>SUM(K16*L16)</f>
        <v>13471.92</v>
      </c>
      <c r="O16" s="312"/>
      <c r="P16" s="312"/>
      <c r="Q16" s="312"/>
      <c r="R16" s="48"/>
      <c r="T16" s="82" t="s">
        <v>62</v>
      </c>
      <c r="U16" s="49" t="s">
        <v>71</v>
      </c>
      <c r="V16" s="47"/>
      <c r="W16" s="83">
        <f>V16*K16</f>
        <v>0</v>
      </c>
      <c r="X16" s="83">
        <v>0</v>
      </c>
      <c r="Y16" s="83">
        <f>X16*K16</f>
        <v>0</v>
      </c>
      <c r="Z16" s="83">
        <v>0</v>
      </c>
      <c r="AA16" s="84">
        <f>Z16*K16</f>
        <v>0</v>
      </c>
    </row>
    <row r="17" spans="2:27" s="45" customFormat="1" ht="13.5">
      <c r="B17" s="46"/>
      <c r="C17" s="78">
        <v>2</v>
      </c>
      <c r="D17" s="78" t="s">
        <v>99</v>
      </c>
      <c r="E17" s="79" t="s">
        <v>101</v>
      </c>
      <c r="F17" s="309" t="s">
        <v>102</v>
      </c>
      <c r="G17" s="309"/>
      <c r="H17" s="309"/>
      <c r="I17" s="309"/>
      <c r="J17" s="80" t="s">
        <v>3</v>
      </c>
      <c r="K17" s="81">
        <v>19.44</v>
      </c>
      <c r="L17" s="310">
        <v>165</v>
      </c>
      <c r="M17" s="311"/>
      <c r="N17" s="312">
        <f>SUM(K17*L17)</f>
        <v>3207.6000000000004</v>
      </c>
      <c r="O17" s="312"/>
      <c r="P17" s="312"/>
      <c r="Q17" s="312"/>
      <c r="R17" s="48"/>
      <c r="T17" s="82" t="s">
        <v>62</v>
      </c>
      <c r="U17" s="49" t="s">
        <v>71</v>
      </c>
      <c r="V17" s="47"/>
      <c r="W17" s="83">
        <f>V17*K17</f>
        <v>0</v>
      </c>
      <c r="X17" s="83">
        <v>0</v>
      </c>
      <c r="Y17" s="83">
        <f>X17*K17</f>
        <v>0</v>
      </c>
      <c r="Z17" s="83">
        <v>0</v>
      </c>
      <c r="AA17" s="84">
        <f>Z17*K17</f>
        <v>0</v>
      </c>
    </row>
    <row r="18" spans="2:27" s="45" customFormat="1" ht="13.5">
      <c r="B18" s="46"/>
      <c r="C18" s="78">
        <v>3</v>
      </c>
      <c r="D18" s="78" t="s">
        <v>99</v>
      </c>
      <c r="E18" s="79" t="s">
        <v>103</v>
      </c>
      <c r="F18" s="309" t="s">
        <v>104</v>
      </c>
      <c r="G18" s="309"/>
      <c r="H18" s="309"/>
      <c r="I18" s="309"/>
      <c r="J18" s="80" t="s">
        <v>3</v>
      </c>
      <c r="K18" s="81">
        <v>11.067</v>
      </c>
      <c r="L18" s="310">
        <v>215</v>
      </c>
      <c r="M18" s="311"/>
      <c r="N18" s="312">
        <f>SUM(K18*L18)</f>
        <v>2379.405</v>
      </c>
      <c r="O18" s="312"/>
      <c r="P18" s="312"/>
      <c r="Q18" s="312"/>
      <c r="R18" s="48"/>
      <c r="T18" s="82" t="s">
        <v>62</v>
      </c>
      <c r="U18" s="49" t="s">
        <v>71</v>
      </c>
      <c r="V18" s="47"/>
      <c r="W18" s="83">
        <f>V18*K18</f>
        <v>0</v>
      </c>
      <c r="X18" s="83">
        <v>0</v>
      </c>
      <c r="Y18" s="83">
        <f>X18*K18</f>
        <v>0</v>
      </c>
      <c r="Z18" s="83">
        <v>0</v>
      </c>
      <c r="AA18" s="84">
        <f>Z18*K18</f>
        <v>0</v>
      </c>
    </row>
    <row r="19" spans="2:27" s="45" customFormat="1" ht="13.5">
      <c r="B19" s="46"/>
      <c r="C19" s="78">
        <v>4</v>
      </c>
      <c r="D19" s="78" t="s">
        <v>99</v>
      </c>
      <c r="E19" s="79" t="s">
        <v>105</v>
      </c>
      <c r="F19" s="309" t="s">
        <v>106</v>
      </c>
      <c r="G19" s="309"/>
      <c r="H19" s="309"/>
      <c r="I19" s="309"/>
      <c r="J19" s="80" t="s">
        <v>3</v>
      </c>
      <c r="K19" s="81">
        <v>18</v>
      </c>
      <c r="L19" s="310">
        <v>64</v>
      </c>
      <c r="M19" s="311"/>
      <c r="N19" s="312">
        <f>SUM(K19*L19)</f>
        <v>1152</v>
      </c>
      <c r="O19" s="312"/>
      <c r="P19" s="312"/>
      <c r="Q19" s="312"/>
      <c r="R19" s="48"/>
      <c r="T19" s="82" t="s">
        <v>62</v>
      </c>
      <c r="U19" s="49" t="s">
        <v>71</v>
      </c>
      <c r="V19" s="47"/>
      <c r="W19" s="83">
        <f>V19*K19</f>
        <v>0</v>
      </c>
      <c r="X19" s="83">
        <v>0</v>
      </c>
      <c r="Y19" s="83">
        <f>X19*K19</f>
        <v>0</v>
      </c>
      <c r="Z19" s="83">
        <v>0</v>
      </c>
      <c r="AA19" s="84">
        <f>Z19*K19</f>
        <v>0</v>
      </c>
    </row>
    <row r="20" spans="2:27" s="45" customFormat="1" ht="13.5">
      <c r="B20" s="46"/>
      <c r="C20" s="78">
        <v>5</v>
      </c>
      <c r="D20" s="78" t="s">
        <v>99</v>
      </c>
      <c r="E20" s="79" t="s">
        <v>107</v>
      </c>
      <c r="F20" s="309" t="s">
        <v>108</v>
      </c>
      <c r="G20" s="309"/>
      <c r="H20" s="309"/>
      <c r="I20" s="309"/>
      <c r="J20" s="80" t="s">
        <v>6</v>
      </c>
      <c r="K20" s="81">
        <v>31</v>
      </c>
      <c r="L20" s="310">
        <v>150</v>
      </c>
      <c r="M20" s="311"/>
      <c r="N20" s="312">
        <f>SUM(K20*L20)</f>
        <v>4650</v>
      </c>
      <c r="O20" s="312"/>
      <c r="P20" s="312"/>
      <c r="Q20" s="312"/>
      <c r="R20" s="48"/>
      <c r="T20" s="82" t="s">
        <v>62</v>
      </c>
      <c r="U20" s="49" t="s">
        <v>71</v>
      </c>
      <c r="V20" s="47"/>
      <c r="W20" s="83">
        <f>V20*K20</f>
        <v>0</v>
      </c>
      <c r="X20" s="83">
        <v>0</v>
      </c>
      <c r="Y20" s="83">
        <f>X20*K20</f>
        <v>0</v>
      </c>
      <c r="Z20" s="83">
        <v>0</v>
      </c>
      <c r="AA20" s="84">
        <f>Z20*K20</f>
        <v>0</v>
      </c>
    </row>
    <row r="21" spans="2:27" s="69" customFormat="1" ht="15">
      <c r="B21" s="70"/>
      <c r="C21" s="78" t="s">
        <v>4</v>
      </c>
      <c r="D21" s="77" t="s">
        <v>77</v>
      </c>
      <c r="E21" s="77"/>
      <c r="F21" s="77"/>
      <c r="G21" s="77"/>
      <c r="H21" s="77"/>
      <c r="I21" s="77"/>
      <c r="J21" s="77"/>
      <c r="K21" s="77"/>
      <c r="L21" s="77"/>
      <c r="M21" s="77"/>
      <c r="N21" s="313">
        <f>SUM(N22:Q24)</f>
        <v>8928</v>
      </c>
      <c r="O21" s="314"/>
      <c r="P21" s="314"/>
      <c r="Q21" s="314"/>
      <c r="R21" s="73"/>
      <c r="T21" s="74"/>
      <c r="U21" s="71"/>
      <c r="V21" s="71"/>
      <c r="W21" s="75">
        <f>SUM(W22:W24)</f>
        <v>0</v>
      </c>
      <c r="X21" s="71"/>
      <c r="Y21" s="75">
        <f>SUM(Y22:Y24)</f>
        <v>3.2540735999999995</v>
      </c>
      <c r="Z21" s="71"/>
      <c r="AA21" s="76">
        <f>SUM(AA22:AA24)</f>
        <v>0</v>
      </c>
    </row>
    <row r="22" spans="2:27" s="45" customFormat="1" ht="13.5">
      <c r="B22" s="46"/>
      <c r="C22" s="78">
        <v>6</v>
      </c>
      <c r="D22" s="78" t="s">
        <v>99</v>
      </c>
      <c r="E22" s="79" t="s">
        <v>109</v>
      </c>
      <c r="F22" s="309" t="s">
        <v>141</v>
      </c>
      <c r="G22" s="309"/>
      <c r="H22" s="309"/>
      <c r="I22" s="309"/>
      <c r="J22" s="80" t="s">
        <v>3</v>
      </c>
      <c r="K22" s="81">
        <v>1.44</v>
      </c>
      <c r="L22" s="310">
        <v>3950</v>
      </c>
      <c r="M22" s="311"/>
      <c r="N22" s="312">
        <f>SUM(K22*L22)</f>
        <v>5688</v>
      </c>
      <c r="O22" s="312"/>
      <c r="P22" s="312"/>
      <c r="Q22" s="312"/>
      <c r="R22" s="48"/>
      <c r="T22" s="82" t="s">
        <v>62</v>
      </c>
      <c r="U22" s="49" t="s">
        <v>71</v>
      </c>
      <c r="V22" s="47"/>
      <c r="W22" s="83">
        <f>V22*K22</f>
        <v>0</v>
      </c>
      <c r="X22" s="83">
        <v>2.25634</v>
      </c>
      <c r="Y22" s="83">
        <f>X22*K22</f>
        <v>3.2491295999999994</v>
      </c>
      <c r="Z22" s="83">
        <v>0</v>
      </c>
      <c r="AA22" s="84">
        <f>Z22*K22</f>
        <v>0</v>
      </c>
    </row>
    <row r="23" spans="2:27" s="45" customFormat="1" ht="13.5">
      <c r="B23" s="46"/>
      <c r="C23" s="78">
        <v>7</v>
      </c>
      <c r="D23" s="78" t="s">
        <v>99</v>
      </c>
      <c r="E23" s="79" t="s">
        <v>110</v>
      </c>
      <c r="F23" s="309" t="s">
        <v>142</v>
      </c>
      <c r="G23" s="309"/>
      <c r="H23" s="309"/>
      <c r="I23" s="309"/>
      <c r="J23" s="80" t="s">
        <v>0</v>
      </c>
      <c r="K23" s="81">
        <v>4.8</v>
      </c>
      <c r="L23" s="310">
        <v>515</v>
      </c>
      <c r="M23" s="311"/>
      <c r="N23" s="312">
        <f>SUM(K23*L23)</f>
        <v>2472</v>
      </c>
      <c r="O23" s="312"/>
      <c r="P23" s="312"/>
      <c r="Q23" s="312"/>
      <c r="R23" s="48"/>
      <c r="T23" s="82" t="s">
        <v>62</v>
      </c>
      <c r="U23" s="49" t="s">
        <v>71</v>
      </c>
      <c r="V23" s="47"/>
      <c r="W23" s="83">
        <f>V23*K23</f>
        <v>0</v>
      </c>
      <c r="X23" s="83">
        <v>0.00103</v>
      </c>
      <c r="Y23" s="83">
        <f>X23*K23</f>
        <v>0.0049440000000000005</v>
      </c>
      <c r="Z23" s="83">
        <v>0</v>
      </c>
      <c r="AA23" s="84">
        <f>Z23*K23</f>
        <v>0</v>
      </c>
    </row>
    <row r="24" spans="2:27" s="45" customFormat="1" ht="13.5">
      <c r="B24" s="46"/>
      <c r="C24" s="78">
        <v>8</v>
      </c>
      <c r="D24" s="78" t="s">
        <v>99</v>
      </c>
      <c r="E24" s="79" t="s">
        <v>111</v>
      </c>
      <c r="F24" s="309" t="s">
        <v>112</v>
      </c>
      <c r="G24" s="309"/>
      <c r="H24" s="309"/>
      <c r="I24" s="309"/>
      <c r="J24" s="80" t="s">
        <v>0</v>
      </c>
      <c r="K24" s="81">
        <v>4.8</v>
      </c>
      <c r="L24" s="310">
        <v>160</v>
      </c>
      <c r="M24" s="311"/>
      <c r="N24" s="312">
        <f>SUM(K24*L24)</f>
        <v>768</v>
      </c>
      <c r="O24" s="312"/>
      <c r="P24" s="312"/>
      <c r="Q24" s="312"/>
      <c r="R24" s="48"/>
      <c r="T24" s="82" t="s">
        <v>62</v>
      </c>
      <c r="U24" s="49" t="s">
        <v>71</v>
      </c>
      <c r="V24" s="47"/>
      <c r="W24" s="83">
        <f>V24*K24</f>
        <v>0</v>
      </c>
      <c r="X24" s="83">
        <v>0</v>
      </c>
      <c r="Y24" s="83">
        <f>X24*K24</f>
        <v>0</v>
      </c>
      <c r="Z24" s="83">
        <v>0</v>
      </c>
      <c r="AA24" s="84">
        <f>Z24*K24</f>
        <v>0</v>
      </c>
    </row>
    <row r="25" spans="2:27" s="45" customFormat="1" ht="13.5">
      <c r="B25" s="46"/>
      <c r="C25" s="78">
        <v>9</v>
      </c>
      <c r="D25" s="78" t="s">
        <v>99</v>
      </c>
      <c r="E25" s="79" t="s">
        <v>115</v>
      </c>
      <c r="F25" s="309" t="s">
        <v>145</v>
      </c>
      <c r="G25" s="309"/>
      <c r="H25" s="309"/>
      <c r="I25" s="309"/>
      <c r="J25" s="80" t="s">
        <v>146</v>
      </c>
      <c r="K25" s="81">
        <v>26</v>
      </c>
      <c r="L25" s="310">
        <v>745</v>
      </c>
      <c r="M25" s="311"/>
      <c r="N25" s="312">
        <f>SUM(K25*L25)</f>
        <v>19370</v>
      </c>
      <c r="O25" s="312"/>
      <c r="P25" s="312"/>
      <c r="Q25" s="312"/>
      <c r="R25" s="48"/>
      <c r="T25" s="82" t="s">
        <v>62</v>
      </c>
      <c r="U25" s="49" t="s">
        <v>71</v>
      </c>
      <c r="V25" s="47"/>
      <c r="W25" s="83">
        <f>V25*K25</f>
        <v>0</v>
      </c>
      <c r="X25" s="83">
        <v>0</v>
      </c>
      <c r="Y25" s="83">
        <f>X25*K25</f>
        <v>0</v>
      </c>
      <c r="Z25" s="83">
        <v>0</v>
      </c>
      <c r="AA25" s="84">
        <f>Z25*K25</f>
        <v>0</v>
      </c>
    </row>
    <row r="26" spans="2:27" s="69" customFormat="1" ht="15">
      <c r="B26" s="70"/>
      <c r="C26" s="78" t="s">
        <v>4</v>
      </c>
      <c r="D26" s="77" t="s">
        <v>78</v>
      </c>
      <c r="E26" s="77"/>
      <c r="F26" s="77"/>
      <c r="G26" s="77"/>
      <c r="H26" s="77"/>
      <c r="I26" s="77"/>
      <c r="J26" s="77"/>
      <c r="K26" s="77"/>
      <c r="L26" s="77"/>
      <c r="M26" s="77"/>
      <c r="N26" s="313">
        <f>SUM(N27:Q27)</f>
        <v>345200</v>
      </c>
      <c r="O26" s="314"/>
      <c r="P26" s="314"/>
      <c r="Q26" s="314"/>
      <c r="R26" s="73"/>
      <c r="T26" s="74"/>
      <c r="U26" s="71"/>
      <c r="V26" s="71"/>
      <c r="W26" s="75">
        <f>SUM(W27:W27)</f>
        <v>0</v>
      </c>
      <c r="X26" s="71"/>
      <c r="Y26" s="75">
        <f>SUM(Y27:Y27)</f>
        <v>0</v>
      </c>
      <c r="Z26" s="71"/>
      <c r="AA26" s="76">
        <f>SUM(AA27:AA27)</f>
        <v>0</v>
      </c>
    </row>
    <row r="27" spans="2:27" s="89" customFormat="1" ht="40.5" customHeight="1">
      <c r="B27" s="94"/>
      <c r="C27" s="95">
        <v>10</v>
      </c>
      <c r="D27" s="96"/>
      <c r="E27" s="97" t="s">
        <v>113</v>
      </c>
      <c r="F27" s="320" t="s">
        <v>154</v>
      </c>
      <c r="G27" s="320"/>
      <c r="H27" s="320"/>
      <c r="I27" s="320"/>
      <c r="J27" s="98" t="s">
        <v>5</v>
      </c>
      <c r="K27" s="99">
        <v>1</v>
      </c>
      <c r="L27" s="310">
        <v>345200</v>
      </c>
      <c r="M27" s="311"/>
      <c r="N27" s="321">
        <f>SUM(K27*L27)</f>
        <v>345200</v>
      </c>
      <c r="O27" s="321"/>
      <c r="P27" s="321"/>
      <c r="Q27" s="321"/>
      <c r="R27" s="100"/>
      <c r="T27" s="101"/>
      <c r="U27" s="102"/>
      <c r="V27" s="60"/>
      <c r="W27" s="103">
        <f>V27*K27</f>
        <v>0</v>
      </c>
      <c r="X27" s="103"/>
      <c r="Y27" s="103"/>
      <c r="Z27" s="103"/>
      <c r="AA27" s="104"/>
    </row>
    <row r="28" spans="2:27" s="69" customFormat="1" ht="15">
      <c r="B28" s="70"/>
      <c r="C28" s="78" t="s">
        <v>4</v>
      </c>
      <c r="D28" s="77" t="s">
        <v>79</v>
      </c>
      <c r="E28" s="77"/>
      <c r="F28" s="77"/>
      <c r="G28" s="77"/>
      <c r="H28" s="77"/>
      <c r="I28" s="77"/>
      <c r="J28" s="77"/>
      <c r="K28" s="77"/>
      <c r="L28" s="77"/>
      <c r="M28" s="77"/>
      <c r="N28" s="313">
        <f>SUM(N29:Q31)</f>
        <v>22986</v>
      </c>
      <c r="O28" s="314"/>
      <c r="P28" s="314"/>
      <c r="Q28" s="314"/>
      <c r="R28" s="73"/>
      <c r="T28" s="74"/>
      <c r="U28" s="71"/>
      <c r="V28" s="71"/>
      <c r="W28" s="75">
        <f>SUM(W29:W31)</f>
        <v>0</v>
      </c>
      <c r="X28" s="71"/>
      <c r="Y28" s="75">
        <f>SUM(Y29:Y31)</f>
        <v>3.2755</v>
      </c>
      <c r="Z28" s="71"/>
      <c r="AA28" s="76">
        <f>SUM(AA29:AA31)</f>
        <v>0</v>
      </c>
    </row>
    <row r="29" spans="2:27" s="45" customFormat="1" ht="13.5">
      <c r="B29" s="46"/>
      <c r="C29" s="78">
        <v>11</v>
      </c>
      <c r="D29" s="78" t="s">
        <v>99</v>
      </c>
      <c r="E29" s="79" t="s">
        <v>115</v>
      </c>
      <c r="F29" s="309" t="s">
        <v>116</v>
      </c>
      <c r="G29" s="309"/>
      <c r="H29" s="309"/>
      <c r="I29" s="309"/>
      <c r="J29" s="80" t="s">
        <v>0</v>
      </c>
      <c r="K29" s="81">
        <v>36</v>
      </c>
      <c r="L29" s="310">
        <v>259</v>
      </c>
      <c r="M29" s="311"/>
      <c r="N29" s="312">
        <f>SUM(K29*L29)</f>
        <v>9324</v>
      </c>
      <c r="O29" s="312"/>
      <c r="P29" s="312"/>
      <c r="Q29" s="312"/>
      <c r="R29" s="48"/>
      <c r="T29" s="82" t="s">
        <v>62</v>
      </c>
      <c r="U29" s="49" t="s">
        <v>71</v>
      </c>
      <c r="V29" s="47"/>
      <c r="W29" s="83">
        <f>V29*K29</f>
        <v>0</v>
      </c>
      <c r="X29" s="83">
        <v>0</v>
      </c>
      <c r="Y29" s="83">
        <f>X29*K29</f>
        <v>0</v>
      </c>
      <c r="Z29" s="83">
        <v>0</v>
      </c>
      <c r="AA29" s="84">
        <f>Z29*K29</f>
        <v>0</v>
      </c>
    </row>
    <row r="30" spans="2:27" s="45" customFormat="1" ht="13.5">
      <c r="B30" s="46"/>
      <c r="C30" s="78">
        <v>12</v>
      </c>
      <c r="D30" s="78" t="s">
        <v>99</v>
      </c>
      <c r="E30" s="79" t="s">
        <v>117</v>
      </c>
      <c r="F30" s="309" t="s">
        <v>118</v>
      </c>
      <c r="G30" s="309"/>
      <c r="H30" s="309"/>
      <c r="I30" s="309"/>
      <c r="J30" s="80" t="s">
        <v>0</v>
      </c>
      <c r="K30" s="81">
        <v>14</v>
      </c>
      <c r="L30" s="310">
        <v>297</v>
      </c>
      <c r="M30" s="311"/>
      <c r="N30" s="312">
        <f>SUM(K30*L30)</f>
        <v>4158</v>
      </c>
      <c r="O30" s="312"/>
      <c r="P30" s="312"/>
      <c r="Q30" s="312"/>
      <c r="R30" s="48"/>
      <c r="T30" s="82" t="s">
        <v>62</v>
      </c>
      <c r="U30" s="49" t="s">
        <v>71</v>
      </c>
      <c r="V30" s="47"/>
      <c r="W30" s="83">
        <f>V30*K30</f>
        <v>0</v>
      </c>
      <c r="X30" s="83">
        <v>0.08425</v>
      </c>
      <c r="Y30" s="83">
        <f>X30*K30</f>
        <v>1.1795</v>
      </c>
      <c r="Z30" s="83">
        <v>0</v>
      </c>
      <c r="AA30" s="84">
        <f>Z30*K30</f>
        <v>0</v>
      </c>
    </row>
    <row r="31" spans="2:27" s="45" customFormat="1" ht="13.5">
      <c r="B31" s="46"/>
      <c r="C31" s="78">
        <v>13</v>
      </c>
      <c r="D31" s="85" t="s">
        <v>114</v>
      </c>
      <c r="E31" s="86" t="s">
        <v>119</v>
      </c>
      <c r="F31" s="317" t="s">
        <v>144</v>
      </c>
      <c r="G31" s="317"/>
      <c r="H31" s="317"/>
      <c r="I31" s="317"/>
      <c r="J31" s="87" t="s">
        <v>0</v>
      </c>
      <c r="K31" s="88">
        <v>16</v>
      </c>
      <c r="L31" s="318">
        <v>594</v>
      </c>
      <c r="M31" s="319"/>
      <c r="N31" s="312">
        <f>SUM(K31*L31)</f>
        <v>9504</v>
      </c>
      <c r="O31" s="312"/>
      <c r="P31" s="312"/>
      <c r="Q31" s="312"/>
      <c r="R31" s="48"/>
      <c r="T31" s="82" t="s">
        <v>62</v>
      </c>
      <c r="U31" s="49" t="s">
        <v>71</v>
      </c>
      <c r="V31" s="47"/>
      <c r="W31" s="83">
        <f>V31*K31</f>
        <v>0</v>
      </c>
      <c r="X31" s="83">
        <v>0.131</v>
      </c>
      <c r="Y31" s="83">
        <f>X31*K31</f>
        <v>2.096</v>
      </c>
      <c r="Z31" s="83">
        <v>0</v>
      </c>
      <c r="AA31" s="84">
        <f>Z31*K31</f>
        <v>0</v>
      </c>
    </row>
    <row r="32" spans="2:27" s="69" customFormat="1" ht="15">
      <c r="B32" s="70"/>
      <c r="C32" s="85" t="s">
        <v>4</v>
      </c>
      <c r="D32" s="77" t="s">
        <v>80</v>
      </c>
      <c r="E32" s="77"/>
      <c r="F32" s="77"/>
      <c r="G32" s="77"/>
      <c r="H32" s="77"/>
      <c r="I32" s="77"/>
      <c r="J32" s="77"/>
      <c r="K32" s="77"/>
      <c r="L32" s="77"/>
      <c r="M32" s="77"/>
      <c r="N32" s="313">
        <f>SUM(N33:Q34)</f>
        <v>12960</v>
      </c>
      <c r="O32" s="314"/>
      <c r="P32" s="314"/>
      <c r="Q32" s="314"/>
      <c r="R32" s="73"/>
      <c r="T32" s="74"/>
      <c r="U32" s="71"/>
      <c r="V32" s="71"/>
      <c r="W32" s="75">
        <f>SUM(W33:W34)</f>
        <v>0</v>
      </c>
      <c r="X32" s="71"/>
      <c r="Y32" s="75">
        <f>SUM(Y33:Y34)</f>
        <v>22.032</v>
      </c>
      <c r="Z32" s="71"/>
      <c r="AA32" s="76">
        <f>SUM(AA33:AA34)</f>
        <v>0</v>
      </c>
    </row>
    <row r="33" spans="2:27" s="45" customFormat="1" ht="13.5">
      <c r="B33" s="46"/>
      <c r="C33" s="71">
        <v>14</v>
      </c>
      <c r="D33" s="78" t="s">
        <v>99</v>
      </c>
      <c r="E33" s="79" t="s">
        <v>120</v>
      </c>
      <c r="F33" s="309" t="s">
        <v>147</v>
      </c>
      <c r="G33" s="309"/>
      <c r="H33" s="309"/>
      <c r="I33" s="309"/>
      <c r="J33" s="80" t="s">
        <v>3</v>
      </c>
      <c r="K33" s="81">
        <v>7.2</v>
      </c>
      <c r="L33" s="310">
        <v>1040</v>
      </c>
      <c r="M33" s="311"/>
      <c r="N33" s="312">
        <f>SUM(K33*L33)</f>
        <v>7488</v>
      </c>
      <c r="O33" s="312"/>
      <c r="P33" s="312"/>
      <c r="Q33" s="312"/>
      <c r="R33" s="48"/>
      <c r="T33" s="82" t="s">
        <v>62</v>
      </c>
      <c r="U33" s="49" t="s">
        <v>71</v>
      </c>
      <c r="V33" s="47"/>
      <c r="W33" s="83">
        <f>V33*K33</f>
        <v>0</v>
      </c>
      <c r="X33" s="83">
        <v>1.98</v>
      </c>
      <c r="Y33" s="83">
        <f>X33*K33</f>
        <v>14.256</v>
      </c>
      <c r="Z33" s="83">
        <v>0</v>
      </c>
      <c r="AA33" s="84">
        <f>Z33*K33</f>
        <v>0</v>
      </c>
    </row>
    <row r="34" spans="2:27" s="45" customFormat="1" ht="13.5">
      <c r="B34" s="46"/>
      <c r="C34" s="78">
        <v>15</v>
      </c>
      <c r="D34" s="78" t="s">
        <v>99</v>
      </c>
      <c r="E34" s="79" t="s">
        <v>121</v>
      </c>
      <c r="F34" s="309" t="s">
        <v>148</v>
      </c>
      <c r="G34" s="309"/>
      <c r="H34" s="309"/>
      <c r="I34" s="309"/>
      <c r="J34" s="80" t="s">
        <v>3</v>
      </c>
      <c r="K34" s="81">
        <v>3.6</v>
      </c>
      <c r="L34" s="310">
        <v>1520</v>
      </c>
      <c r="M34" s="311"/>
      <c r="N34" s="312">
        <f>SUM(K34*L34)</f>
        <v>5472</v>
      </c>
      <c r="O34" s="312"/>
      <c r="P34" s="312"/>
      <c r="Q34" s="312"/>
      <c r="R34" s="48"/>
      <c r="T34" s="82" t="s">
        <v>62</v>
      </c>
      <c r="U34" s="49" t="s">
        <v>71</v>
      </c>
      <c r="V34" s="47"/>
      <c r="W34" s="83">
        <f>V34*K34</f>
        <v>0</v>
      </c>
      <c r="X34" s="83">
        <v>2.16</v>
      </c>
      <c r="Y34" s="83">
        <f>X34*K34</f>
        <v>7.776000000000001</v>
      </c>
      <c r="Z34" s="83">
        <v>0</v>
      </c>
      <c r="AA34" s="84">
        <f>Z34*K34</f>
        <v>0</v>
      </c>
    </row>
    <row r="35" spans="2:27" s="69" customFormat="1" ht="15">
      <c r="B35" s="70" t="s">
        <v>4</v>
      </c>
      <c r="C35" s="78" t="s">
        <v>4</v>
      </c>
      <c r="D35" s="77" t="s">
        <v>81</v>
      </c>
      <c r="E35" s="77"/>
      <c r="F35" s="77"/>
      <c r="G35" s="77"/>
      <c r="H35" s="77"/>
      <c r="I35" s="77"/>
      <c r="J35" s="77"/>
      <c r="K35" s="77"/>
      <c r="L35" s="77"/>
      <c r="M35" s="77"/>
      <c r="N35" s="313">
        <f>SUM(N36:Q38)</f>
        <v>20446.4</v>
      </c>
      <c r="O35" s="314"/>
      <c r="P35" s="314"/>
      <c r="Q35" s="314"/>
      <c r="R35" s="73"/>
      <c r="T35" s="74"/>
      <c r="U35" s="71"/>
      <c r="V35" s="71"/>
      <c r="W35" s="75">
        <f>SUM(W36:W38)</f>
        <v>0</v>
      </c>
      <c r="X35" s="71"/>
      <c r="Y35" s="75">
        <f>SUM(Y36:Y38)</f>
        <v>8.632535599999999</v>
      </c>
      <c r="Z35" s="71"/>
      <c r="AA35" s="76">
        <f>SUM(AA36:AA38)</f>
        <v>0</v>
      </c>
    </row>
    <row r="36" spans="2:27" s="45" customFormat="1" ht="13.5">
      <c r="B36" s="46"/>
      <c r="C36" s="85">
        <v>16</v>
      </c>
      <c r="D36" s="78" t="s">
        <v>99</v>
      </c>
      <c r="E36" s="79" t="s">
        <v>122</v>
      </c>
      <c r="F36" s="309" t="s">
        <v>123</v>
      </c>
      <c r="G36" s="309"/>
      <c r="H36" s="309"/>
      <c r="I36" s="309"/>
      <c r="J36" s="80" t="s">
        <v>21</v>
      </c>
      <c r="K36" s="81">
        <v>26</v>
      </c>
      <c r="L36" s="310">
        <v>295</v>
      </c>
      <c r="M36" s="311"/>
      <c r="N36" s="312">
        <f>ROUND(L36*K36,2)</f>
        <v>7670</v>
      </c>
      <c r="O36" s="312"/>
      <c r="P36" s="312"/>
      <c r="Q36" s="312"/>
      <c r="R36" s="48"/>
      <c r="T36" s="82" t="s">
        <v>62</v>
      </c>
      <c r="U36" s="49" t="s">
        <v>71</v>
      </c>
      <c r="V36" s="47"/>
      <c r="W36" s="83">
        <f>V36*K36</f>
        <v>0</v>
      </c>
      <c r="X36" s="83">
        <v>0.10095</v>
      </c>
      <c r="Y36" s="83">
        <f>X36*K36</f>
        <v>2.6247</v>
      </c>
      <c r="Z36" s="83">
        <v>0</v>
      </c>
      <c r="AA36" s="84">
        <f>Z36*K36</f>
        <v>0</v>
      </c>
    </row>
    <row r="37" spans="2:27" s="45" customFormat="1" ht="13.5">
      <c r="B37" s="46"/>
      <c r="C37" s="85">
        <v>17</v>
      </c>
      <c r="D37" s="85" t="s">
        <v>114</v>
      </c>
      <c r="E37" s="86" t="s">
        <v>124</v>
      </c>
      <c r="F37" s="317" t="s">
        <v>125</v>
      </c>
      <c r="G37" s="317"/>
      <c r="H37" s="317"/>
      <c r="I37" s="317"/>
      <c r="J37" s="87" t="s">
        <v>1</v>
      </c>
      <c r="K37" s="88">
        <v>52</v>
      </c>
      <c r="L37" s="318">
        <v>72</v>
      </c>
      <c r="M37" s="319"/>
      <c r="N37" s="312">
        <f>ROUND(L37*K37,2)</f>
        <v>3744</v>
      </c>
      <c r="O37" s="312"/>
      <c r="P37" s="312"/>
      <c r="Q37" s="312"/>
      <c r="R37" s="48"/>
      <c r="T37" s="82" t="s">
        <v>62</v>
      </c>
      <c r="U37" s="49" t="s">
        <v>71</v>
      </c>
      <c r="V37" s="47"/>
      <c r="W37" s="83">
        <f>V37*K37</f>
        <v>0</v>
      </c>
      <c r="X37" s="83">
        <v>0.014</v>
      </c>
      <c r="Y37" s="83">
        <f>X37*K37</f>
        <v>0.728</v>
      </c>
      <c r="Z37" s="83">
        <v>0</v>
      </c>
      <c r="AA37" s="84">
        <f>Z37*K37</f>
        <v>0</v>
      </c>
    </row>
    <row r="38" spans="2:27" s="45" customFormat="1" ht="13.5">
      <c r="B38" s="46"/>
      <c r="C38" s="85">
        <v>18</v>
      </c>
      <c r="D38" s="78" t="s">
        <v>99</v>
      </c>
      <c r="E38" s="79" t="s">
        <v>126</v>
      </c>
      <c r="F38" s="309" t="s">
        <v>127</v>
      </c>
      <c r="G38" s="309"/>
      <c r="H38" s="309"/>
      <c r="I38" s="309"/>
      <c r="J38" s="80" t="s">
        <v>3</v>
      </c>
      <c r="K38" s="81">
        <v>2.34</v>
      </c>
      <c r="L38" s="310">
        <v>3860</v>
      </c>
      <c r="M38" s="311"/>
      <c r="N38" s="312">
        <f>ROUND(L38*K38,2)</f>
        <v>9032.4</v>
      </c>
      <c r="O38" s="312"/>
      <c r="P38" s="312"/>
      <c r="Q38" s="312"/>
      <c r="R38" s="48"/>
      <c r="T38" s="82" t="s">
        <v>62</v>
      </c>
      <c r="U38" s="49" t="s">
        <v>71</v>
      </c>
      <c r="V38" s="47"/>
      <c r="W38" s="83">
        <f>V38*K38</f>
        <v>0</v>
      </c>
      <c r="X38" s="83">
        <v>2.25634</v>
      </c>
      <c r="Y38" s="83">
        <f>X38*K38</f>
        <v>5.279835599999999</v>
      </c>
      <c r="Z38" s="83">
        <v>0</v>
      </c>
      <c r="AA38" s="84">
        <f>Z38*K38</f>
        <v>0</v>
      </c>
    </row>
    <row r="39" spans="2:27" s="69" customFormat="1" ht="15">
      <c r="B39" s="70"/>
      <c r="C39" s="78" t="s">
        <v>4</v>
      </c>
      <c r="D39" s="77" t="s">
        <v>82</v>
      </c>
      <c r="E39" s="77"/>
      <c r="F39" s="77"/>
      <c r="G39" s="77"/>
      <c r="H39" s="77"/>
      <c r="I39" s="77"/>
      <c r="J39" s="77"/>
      <c r="K39" s="77"/>
      <c r="L39" s="77"/>
      <c r="M39" s="77"/>
      <c r="N39" s="313">
        <f>SUM(N40)</f>
        <v>6075</v>
      </c>
      <c r="O39" s="314"/>
      <c r="P39" s="314"/>
      <c r="Q39" s="314"/>
      <c r="R39" s="73"/>
      <c r="T39" s="74"/>
      <c r="U39" s="71"/>
      <c r="V39" s="71"/>
      <c r="W39" s="75">
        <f>W40</f>
        <v>0</v>
      </c>
      <c r="X39" s="71"/>
      <c r="Y39" s="75">
        <f>Y40</f>
        <v>0</v>
      </c>
      <c r="Z39" s="71"/>
      <c r="AA39" s="76">
        <f>AA40</f>
        <v>0</v>
      </c>
    </row>
    <row r="40" spans="2:27" s="45" customFormat="1" ht="13.5">
      <c r="B40" s="46"/>
      <c r="C40" s="85">
        <v>20</v>
      </c>
      <c r="D40" s="78" t="s">
        <v>99</v>
      </c>
      <c r="E40" s="79" t="s">
        <v>128</v>
      </c>
      <c r="F40" s="309" t="s">
        <v>129</v>
      </c>
      <c r="G40" s="309"/>
      <c r="H40" s="309"/>
      <c r="I40" s="309"/>
      <c r="J40" s="80" t="s">
        <v>6</v>
      </c>
      <c r="K40" s="81">
        <v>25</v>
      </c>
      <c r="L40" s="310">
        <v>243</v>
      </c>
      <c r="M40" s="311"/>
      <c r="N40" s="312">
        <f>ROUND(L40*K40,2)</f>
        <v>6075</v>
      </c>
      <c r="O40" s="312"/>
      <c r="P40" s="312"/>
      <c r="Q40" s="312"/>
      <c r="R40" s="48"/>
      <c r="T40" s="82" t="s">
        <v>62</v>
      </c>
      <c r="U40" s="49" t="s">
        <v>71</v>
      </c>
      <c r="V40" s="47"/>
      <c r="W40" s="83">
        <f>V40*K40</f>
        <v>0</v>
      </c>
      <c r="X40" s="83">
        <v>0</v>
      </c>
      <c r="Y40" s="83">
        <f>X40*K40</f>
        <v>0</v>
      </c>
      <c r="Z40" s="83">
        <v>0</v>
      </c>
      <c r="AA40" s="84">
        <f>Z40*K40</f>
        <v>0</v>
      </c>
    </row>
    <row r="41" spans="2:27" s="69" customFormat="1" ht="18">
      <c r="B41" s="70"/>
      <c r="C41" s="78" t="s">
        <v>4</v>
      </c>
      <c r="D41" s="72" t="s">
        <v>83</v>
      </c>
      <c r="E41" s="72"/>
      <c r="F41" s="72"/>
      <c r="G41" s="72"/>
      <c r="H41" s="72"/>
      <c r="I41" s="72"/>
      <c r="J41" s="72"/>
      <c r="K41" s="72"/>
      <c r="L41" s="72"/>
      <c r="M41" s="72"/>
      <c r="N41" s="315">
        <f>SUM(N42+N47+N49)</f>
        <v>37939.4</v>
      </c>
      <c r="O41" s="316"/>
      <c r="P41" s="316"/>
      <c r="Q41" s="316"/>
      <c r="R41" s="73"/>
      <c r="T41" s="74"/>
      <c r="U41" s="71"/>
      <c r="V41" s="71"/>
      <c r="W41" s="75" t="e">
        <f>#REF!+W42+#REF!+W47+W49+#REF!</f>
        <v>#REF!</v>
      </c>
      <c r="X41" s="71"/>
      <c r="Y41" s="75" t="e">
        <f>#REF!+Y42+#REF!+Y47+Y49+#REF!</f>
        <v>#REF!</v>
      </c>
      <c r="Z41" s="71"/>
      <c r="AA41" s="76" t="e">
        <f>#REF!+AA42+#REF!+AA47+AA49+#REF!</f>
        <v>#REF!</v>
      </c>
    </row>
    <row r="42" spans="2:27" s="69" customFormat="1" ht="15">
      <c r="B42" s="70"/>
      <c r="C42" s="71"/>
      <c r="D42" s="77" t="s">
        <v>84</v>
      </c>
      <c r="E42" s="77"/>
      <c r="F42" s="77"/>
      <c r="G42" s="77"/>
      <c r="H42" s="77"/>
      <c r="I42" s="77"/>
      <c r="J42" s="77"/>
      <c r="K42" s="77"/>
      <c r="L42" s="77"/>
      <c r="M42" s="77"/>
      <c r="N42" s="313">
        <f>SUM(N43:Q46)</f>
        <v>15139.4</v>
      </c>
      <c r="O42" s="314"/>
      <c r="P42" s="314"/>
      <c r="Q42" s="314"/>
      <c r="R42" s="73"/>
      <c r="T42" s="74"/>
      <c r="U42" s="71"/>
      <c r="V42" s="71"/>
      <c r="W42" s="75">
        <f>SUM(W43:W46)</f>
        <v>0</v>
      </c>
      <c r="X42" s="71"/>
      <c r="Y42" s="75">
        <f>SUM(Y43:Y46)</f>
        <v>0.061022</v>
      </c>
      <c r="Z42" s="71"/>
      <c r="AA42" s="76">
        <f>SUM(AA43:AA46)</f>
        <v>0</v>
      </c>
    </row>
    <row r="43" spans="2:27" s="45" customFormat="1" ht="13.5">
      <c r="B43" s="46"/>
      <c r="C43" s="78">
        <v>21</v>
      </c>
      <c r="D43" s="78" t="s">
        <v>99</v>
      </c>
      <c r="E43" s="79" t="s">
        <v>130</v>
      </c>
      <c r="F43" s="309" t="s">
        <v>131</v>
      </c>
      <c r="G43" s="309"/>
      <c r="H43" s="309"/>
      <c r="I43" s="309"/>
      <c r="J43" s="80" t="s">
        <v>21</v>
      </c>
      <c r="K43" s="81">
        <v>16</v>
      </c>
      <c r="L43" s="310">
        <v>510</v>
      </c>
      <c r="M43" s="311"/>
      <c r="N43" s="312">
        <f>ROUND(L43*K43,2)</f>
        <v>8160</v>
      </c>
      <c r="O43" s="312"/>
      <c r="P43" s="312"/>
      <c r="Q43" s="312"/>
      <c r="R43" s="48"/>
      <c r="T43" s="82" t="s">
        <v>62</v>
      </c>
      <c r="U43" s="49" t="s">
        <v>71</v>
      </c>
      <c r="V43" s="47"/>
      <c r="W43" s="83">
        <f>V43*K43</f>
        <v>0</v>
      </c>
      <c r="X43" s="83">
        <v>0.00291</v>
      </c>
      <c r="Y43" s="83">
        <f>X43*K43</f>
        <v>0.04656</v>
      </c>
      <c r="Z43" s="83">
        <v>0</v>
      </c>
      <c r="AA43" s="84">
        <f>Z43*K43</f>
        <v>0</v>
      </c>
    </row>
    <row r="44" spans="2:27" s="45" customFormat="1" ht="13.5">
      <c r="B44" s="46"/>
      <c r="C44" s="78">
        <v>22</v>
      </c>
      <c r="D44" s="78" t="s">
        <v>99</v>
      </c>
      <c r="E44" s="79" t="s">
        <v>132</v>
      </c>
      <c r="F44" s="309" t="s">
        <v>133</v>
      </c>
      <c r="G44" s="309"/>
      <c r="H44" s="309"/>
      <c r="I44" s="309"/>
      <c r="J44" s="80" t="s">
        <v>21</v>
      </c>
      <c r="K44" s="81">
        <v>5</v>
      </c>
      <c r="L44" s="310">
        <v>763</v>
      </c>
      <c r="M44" s="311"/>
      <c r="N44" s="312">
        <f>ROUND(L44*K44,2)</f>
        <v>3815</v>
      </c>
      <c r="O44" s="312"/>
      <c r="P44" s="312"/>
      <c r="Q44" s="312"/>
      <c r="R44" s="48"/>
      <c r="T44" s="82" t="s">
        <v>62</v>
      </c>
      <c r="U44" s="49" t="s">
        <v>71</v>
      </c>
      <c r="V44" s="47"/>
      <c r="W44" s="83">
        <f>V44*K44</f>
        <v>0</v>
      </c>
      <c r="X44" s="83">
        <v>0.00174</v>
      </c>
      <c r="Y44" s="83">
        <f>X44*K44</f>
        <v>0.0087</v>
      </c>
      <c r="Z44" s="83">
        <v>0</v>
      </c>
      <c r="AA44" s="84">
        <f>Z44*K44</f>
        <v>0</v>
      </c>
    </row>
    <row r="45" spans="2:27" s="45" customFormat="1" ht="13.5">
      <c r="B45" s="46"/>
      <c r="C45" s="78">
        <v>23</v>
      </c>
      <c r="D45" s="78" t="s">
        <v>99</v>
      </c>
      <c r="E45" s="79" t="s">
        <v>134</v>
      </c>
      <c r="F45" s="309" t="s">
        <v>135</v>
      </c>
      <c r="G45" s="309"/>
      <c r="H45" s="309"/>
      <c r="I45" s="309"/>
      <c r="J45" s="80" t="s">
        <v>22</v>
      </c>
      <c r="K45" s="81">
        <v>1</v>
      </c>
      <c r="L45" s="310">
        <v>1048</v>
      </c>
      <c r="M45" s="311"/>
      <c r="N45" s="312">
        <f>ROUND(L45*K45,2)</f>
        <v>1048</v>
      </c>
      <c r="O45" s="312"/>
      <c r="P45" s="312"/>
      <c r="Q45" s="312"/>
      <c r="R45" s="48"/>
      <c r="T45" s="82" t="s">
        <v>62</v>
      </c>
      <c r="U45" s="49" t="s">
        <v>71</v>
      </c>
      <c r="V45" s="47"/>
      <c r="W45" s="83">
        <f>V45*K45</f>
        <v>0</v>
      </c>
      <c r="X45" s="83">
        <v>0.00025</v>
      </c>
      <c r="Y45" s="83">
        <f>X45*K45</f>
        <v>0.00025</v>
      </c>
      <c r="Z45" s="83">
        <v>0</v>
      </c>
      <c r="AA45" s="84">
        <f>Z45*K45</f>
        <v>0</v>
      </c>
    </row>
    <row r="46" spans="2:27" s="45" customFormat="1" ht="25.5" customHeight="1">
      <c r="B46" s="46"/>
      <c r="C46" s="78">
        <v>24</v>
      </c>
      <c r="D46" s="78" t="s">
        <v>99</v>
      </c>
      <c r="E46" s="79" t="s">
        <v>136</v>
      </c>
      <c r="F46" s="309" t="s">
        <v>137</v>
      </c>
      <c r="G46" s="309"/>
      <c r="H46" s="309"/>
      <c r="I46" s="309"/>
      <c r="J46" s="80" t="s">
        <v>21</v>
      </c>
      <c r="K46" s="81">
        <v>2.6</v>
      </c>
      <c r="L46" s="310">
        <v>814</v>
      </c>
      <c r="M46" s="311"/>
      <c r="N46" s="312">
        <f>ROUND(L46*K46,2)</f>
        <v>2116.4</v>
      </c>
      <c r="O46" s="312"/>
      <c r="P46" s="312"/>
      <c r="Q46" s="312"/>
      <c r="R46" s="48"/>
      <c r="T46" s="82" t="s">
        <v>62</v>
      </c>
      <c r="U46" s="49" t="s">
        <v>71</v>
      </c>
      <c r="V46" s="47"/>
      <c r="W46" s="83">
        <f>V46*K46</f>
        <v>0</v>
      </c>
      <c r="X46" s="83">
        <v>0.00212</v>
      </c>
      <c r="Y46" s="83">
        <f>X46*K46</f>
        <v>0.005512</v>
      </c>
      <c r="Z46" s="83">
        <v>0</v>
      </c>
      <c r="AA46" s="84">
        <f>Z46*K46</f>
        <v>0</v>
      </c>
    </row>
    <row r="47" spans="2:27" s="69" customFormat="1" ht="15">
      <c r="B47" s="70"/>
      <c r="C47" s="78" t="s">
        <v>4</v>
      </c>
      <c r="D47" s="77" t="s">
        <v>85</v>
      </c>
      <c r="E47" s="77"/>
      <c r="F47" s="77"/>
      <c r="G47" s="77"/>
      <c r="H47" s="77"/>
      <c r="I47" s="77"/>
      <c r="J47" s="77"/>
      <c r="K47" s="77"/>
      <c r="L47" s="77"/>
      <c r="M47" s="77"/>
      <c r="N47" s="313">
        <f>SUM(N48)</f>
        <v>8400</v>
      </c>
      <c r="O47" s="314"/>
      <c r="P47" s="314"/>
      <c r="Q47" s="314"/>
      <c r="R47" s="73"/>
      <c r="T47" s="74"/>
      <c r="U47" s="71"/>
      <c r="V47" s="71"/>
      <c r="W47" s="75">
        <f>W48</f>
        <v>0</v>
      </c>
      <c r="X47" s="71"/>
      <c r="Y47" s="75">
        <f>Y48</f>
        <v>0.00136</v>
      </c>
      <c r="Z47" s="71"/>
      <c r="AA47" s="76">
        <f>AA48</f>
        <v>0</v>
      </c>
    </row>
    <row r="48" spans="2:27" s="45" customFormat="1" ht="35.25" customHeight="1">
      <c r="B48" s="46"/>
      <c r="C48" s="85">
        <v>25</v>
      </c>
      <c r="D48" s="78" t="s">
        <v>99</v>
      </c>
      <c r="E48" s="79" t="s">
        <v>138</v>
      </c>
      <c r="F48" s="309" t="s">
        <v>382</v>
      </c>
      <c r="G48" s="309"/>
      <c r="H48" s="309"/>
      <c r="I48" s="309"/>
      <c r="J48" s="80" t="s">
        <v>0</v>
      </c>
      <c r="K48" s="81">
        <v>8</v>
      </c>
      <c r="L48" s="310">
        <v>1050</v>
      </c>
      <c r="M48" s="311"/>
      <c r="N48" s="312">
        <f>ROUND(L48*K48,2)</f>
        <v>8400</v>
      </c>
      <c r="O48" s="312"/>
      <c r="P48" s="312"/>
      <c r="Q48" s="312"/>
      <c r="R48" s="48"/>
      <c r="T48" s="82" t="s">
        <v>62</v>
      </c>
      <c r="U48" s="49" t="s">
        <v>71</v>
      </c>
      <c r="V48" s="47"/>
      <c r="W48" s="83">
        <f>V48*K48</f>
        <v>0</v>
      </c>
      <c r="X48" s="83">
        <v>0.00017</v>
      </c>
      <c r="Y48" s="83">
        <f>X48*K48</f>
        <v>0.00136</v>
      </c>
      <c r="Z48" s="83">
        <v>0</v>
      </c>
      <c r="AA48" s="84">
        <f>Z48*K48</f>
        <v>0</v>
      </c>
    </row>
    <row r="49" spans="2:27" s="69" customFormat="1" ht="15">
      <c r="B49" s="70"/>
      <c r="C49" s="78" t="s">
        <v>4</v>
      </c>
      <c r="D49" s="77" t="s">
        <v>139</v>
      </c>
      <c r="E49" s="77"/>
      <c r="F49" s="77"/>
      <c r="G49" s="77"/>
      <c r="H49" s="77"/>
      <c r="I49" s="77"/>
      <c r="J49" s="77"/>
      <c r="K49" s="77"/>
      <c r="L49" s="77"/>
      <c r="M49" s="77"/>
      <c r="N49" s="313">
        <f>SUM(N50:Q50)</f>
        <v>14400</v>
      </c>
      <c r="O49" s="314"/>
      <c r="P49" s="314"/>
      <c r="Q49" s="314"/>
      <c r="R49" s="73"/>
      <c r="T49" s="74"/>
      <c r="U49" s="71"/>
      <c r="V49" s="71"/>
      <c r="W49" s="75">
        <f>SUM(W50:W50)</f>
        <v>0</v>
      </c>
      <c r="X49" s="71"/>
      <c r="Y49" s="75">
        <f>SUM(Y50:Y50)</f>
        <v>0</v>
      </c>
      <c r="Z49" s="71"/>
      <c r="AA49" s="76">
        <f>SUM(AA50:AA50)</f>
        <v>0</v>
      </c>
    </row>
    <row r="50" spans="2:27" s="45" customFormat="1" ht="13.5">
      <c r="B50" s="46"/>
      <c r="C50" s="85">
        <v>26</v>
      </c>
      <c r="D50" s="78" t="s">
        <v>99</v>
      </c>
      <c r="E50" s="79" t="s">
        <v>140</v>
      </c>
      <c r="F50" s="308" t="s">
        <v>383</v>
      </c>
      <c r="G50" s="309"/>
      <c r="H50" s="309"/>
      <c r="I50" s="309"/>
      <c r="J50" s="80" t="s">
        <v>1</v>
      </c>
      <c r="K50" s="81">
        <v>2</v>
      </c>
      <c r="L50" s="310">
        <v>7200</v>
      </c>
      <c r="M50" s="311"/>
      <c r="N50" s="312">
        <f>ROUND(L50*K50,2)</f>
        <v>14400</v>
      </c>
      <c r="O50" s="312"/>
      <c r="P50" s="312"/>
      <c r="Q50" s="312"/>
      <c r="R50" s="48"/>
      <c r="T50" s="82" t="s">
        <v>62</v>
      </c>
      <c r="U50" s="49" t="s">
        <v>71</v>
      </c>
      <c r="V50" s="47"/>
      <c r="W50" s="83">
        <f>V50*K50</f>
        <v>0</v>
      </c>
      <c r="X50" s="83">
        <v>0</v>
      </c>
      <c r="Y50" s="83">
        <f>X50*K50</f>
        <v>0</v>
      </c>
      <c r="Z50" s="83">
        <v>0</v>
      </c>
      <c r="AA50" s="84">
        <f>Z50*K50</f>
        <v>0</v>
      </c>
    </row>
  </sheetData>
  <sheetProtection/>
  <mergeCells count="96">
    <mergeCell ref="L12:M12"/>
    <mergeCell ref="N12:Q12"/>
    <mergeCell ref="N13:Q13"/>
    <mergeCell ref="F17:I17"/>
    <mergeCell ref="L17:M17"/>
    <mergeCell ref="N17:Q17"/>
    <mergeCell ref="N15:Q15"/>
    <mergeCell ref="N14:Q14"/>
    <mergeCell ref="F16:I16"/>
    <mergeCell ref="L16:M16"/>
    <mergeCell ref="N18:Q18"/>
    <mergeCell ref="F19:I19"/>
    <mergeCell ref="L19:M19"/>
    <mergeCell ref="N19:Q19"/>
    <mergeCell ref="C3:Q3"/>
    <mergeCell ref="F5:P5"/>
    <mergeCell ref="M7:P7"/>
    <mergeCell ref="M9:Q9"/>
    <mergeCell ref="M10:Q10"/>
    <mergeCell ref="F12:I12"/>
    <mergeCell ref="N16:Q16"/>
    <mergeCell ref="F20:I20"/>
    <mergeCell ref="L20:M20"/>
    <mergeCell ref="N20:Q20"/>
    <mergeCell ref="N21:Q21"/>
    <mergeCell ref="F22:I22"/>
    <mergeCell ref="L22:M22"/>
    <mergeCell ref="N22:Q22"/>
    <mergeCell ref="F18:I18"/>
    <mergeCell ref="L18:M18"/>
    <mergeCell ref="F24:I24"/>
    <mergeCell ref="L24:M24"/>
    <mergeCell ref="N24:Q24"/>
    <mergeCell ref="N26:Q26"/>
    <mergeCell ref="F23:I23"/>
    <mergeCell ref="L23:M23"/>
    <mergeCell ref="N23:Q23"/>
    <mergeCell ref="F25:I25"/>
    <mergeCell ref="L25:M25"/>
    <mergeCell ref="N25:Q25"/>
    <mergeCell ref="F27:I27"/>
    <mergeCell ref="L27:M27"/>
    <mergeCell ref="N27:Q27"/>
    <mergeCell ref="F31:I31"/>
    <mergeCell ref="L31:M31"/>
    <mergeCell ref="N31:Q31"/>
    <mergeCell ref="N28:Q28"/>
    <mergeCell ref="F29:I29"/>
    <mergeCell ref="L29:M29"/>
    <mergeCell ref="N29:Q29"/>
    <mergeCell ref="F30:I30"/>
    <mergeCell ref="L30:M30"/>
    <mergeCell ref="N30:Q30"/>
    <mergeCell ref="F34:I34"/>
    <mergeCell ref="L34:M34"/>
    <mergeCell ref="N34:Q34"/>
    <mergeCell ref="N32:Q32"/>
    <mergeCell ref="F33:I33"/>
    <mergeCell ref="L33:M33"/>
    <mergeCell ref="N33:Q33"/>
    <mergeCell ref="F38:I38"/>
    <mergeCell ref="L38:M38"/>
    <mergeCell ref="N38:Q38"/>
    <mergeCell ref="N35:Q35"/>
    <mergeCell ref="F36:I36"/>
    <mergeCell ref="L36:M36"/>
    <mergeCell ref="N36:Q36"/>
    <mergeCell ref="F37:I37"/>
    <mergeCell ref="L37:M37"/>
    <mergeCell ref="N37:Q37"/>
    <mergeCell ref="N41:Q41"/>
    <mergeCell ref="N42:Q42"/>
    <mergeCell ref="N39:Q39"/>
    <mergeCell ref="F40:I40"/>
    <mergeCell ref="L40:M40"/>
    <mergeCell ref="N40:Q40"/>
    <mergeCell ref="F43:I43"/>
    <mergeCell ref="L43:M43"/>
    <mergeCell ref="N43:Q43"/>
    <mergeCell ref="F44:I44"/>
    <mergeCell ref="L44:M44"/>
    <mergeCell ref="N44:Q44"/>
    <mergeCell ref="F45:I45"/>
    <mergeCell ref="L45:M45"/>
    <mergeCell ref="N45:Q45"/>
    <mergeCell ref="F46:I46"/>
    <mergeCell ref="L46:M46"/>
    <mergeCell ref="N46:Q46"/>
    <mergeCell ref="F50:I50"/>
    <mergeCell ref="L50:M50"/>
    <mergeCell ref="N50:Q50"/>
    <mergeCell ref="N47:Q47"/>
    <mergeCell ref="F48:I48"/>
    <mergeCell ref="L48:M48"/>
    <mergeCell ref="N48:Q48"/>
    <mergeCell ref="N49:Q49"/>
  </mergeCell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Planá nad Luž 405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Novák</dc:creator>
  <cp:keywords/>
  <dc:description/>
  <cp:lastModifiedBy>Pavlína Tůmová</cp:lastModifiedBy>
  <cp:lastPrinted>2023-08-08T08:42:34Z</cp:lastPrinted>
  <dcterms:created xsi:type="dcterms:W3CDTF">2004-10-05T18:42:12Z</dcterms:created>
  <dcterms:modified xsi:type="dcterms:W3CDTF">2023-08-10T11:07:09Z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