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33" yWindow="65433" windowWidth="36112" windowHeight="19814" firstSheet="1" activeTab="1"/>
  </bookViews>
  <sheets>
    <sheet name="Rekapitulace stavby" sheetId="1" state="veryHidden" r:id="rId1"/>
    <sheet name="SO 01 - Stavební úpravy bytu" sheetId="2" r:id="rId2"/>
    <sheet name="Silnoproud" sheetId="3" r:id="rId3"/>
    <sheet name="Slaboproud" sheetId="4" r:id="rId4"/>
  </sheets>
  <definedNames>
    <definedName name="_xlnm._FilterDatabase" localSheetId="1" hidden="1">'SO 01 - Stavební úpravy bytu'!$C$135:$K$371</definedName>
    <definedName name="_xlnm.Print_Area" localSheetId="0">'Rekapitulace stavby'!$D$4:$AO$76,'Rekapitulace stavby'!$C$82:$AQ$96</definedName>
    <definedName name="_xlnm.Print_Area" localSheetId="1">'SO 01 - Stavební úpravy bytu'!$C$4:$J$76,'SO 01 - Stavební úpravy bytu'!$C$82:$J$117,'SO 01 - Stavební úpravy bytu'!$C$123:$J$371</definedName>
    <definedName name="_xlnm.Print_Titles" localSheetId="0">'Rekapitulace stavby'!$92:$92</definedName>
    <definedName name="_xlnm.Print_Titles" localSheetId="1">'SO 01 - Stavební úpravy bytu'!$135:$135</definedName>
  </definedNames>
  <calcPr calcId="191029"/>
  <extLst/>
</workbook>
</file>

<file path=xl/sharedStrings.xml><?xml version="1.0" encoding="utf-8"?>
<sst xmlns="http://schemas.openxmlformats.org/spreadsheetml/2006/main" count="2969" uniqueCount="647">
  <si>
    <t>Export Komplet</t>
  </si>
  <si>
    <t/>
  </si>
  <si>
    <t>2.0</t>
  </si>
  <si>
    <t>False</t>
  </si>
  <si>
    <t>{cd263c55-f72b-4db5-9078-fa1bc42e6a2c}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</si>
  <si>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</si>
  <si>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</si>
  <si>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</si>
  <si>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</si>
  <si>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</si>
  <si>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</si>
  <si>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</si>
  <si>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</si>
  <si>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StavBJ232-1</t>
  </si>
  <si>
    <t>Stavba:</t>
  </si>
  <si>
    <t>Stavební úpravy bytu 232/1, Malé náměstí, Benešov</t>
  </si>
  <si>
    <t>KSO:</t>
  </si>
  <si>
    <t>CC-CZ:</t>
  </si>
  <si>
    <t>Místo:</t>
  </si>
  <si>
    <t xml:space="preserve"> </t>
  </si>
  <si>
    <t>Datum:</t>
  </si>
  <si>
    <t>28. 2. 2024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</si>
  <si>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</si>
  <si>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</si>
  <si>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</si>
  <si>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</si>
  <si>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</si>
  <si>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</si>
  <si>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</si>
  <si>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</si>
  <si>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</si>
  <si>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</si>
  <si>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</si>
  <si>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</si>
  <si>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</si>
  <si>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</si>
  <si>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</si>
  <si>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</si>
  <si>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</si>
  <si>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</si>
  <si>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</si>
  <si>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</si>
  <si>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</si>
  <si>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</si>
  <si>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</si>
  <si>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</si>
  <si>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</si>
  <si>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</si>
  <si>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</si>
  <si>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</si>
  <si>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</si>
  <si>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</si>
  <si>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</si>
  <si>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</si>
  <si>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</si>
  <si>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</si>
  <si>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</si>
  <si>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</si>
  <si>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</si>
  <si>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</si>
  <si>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</si>
  <si>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</si>
  <si>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</si>
  <si>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</si>
  <si>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</si>
  <si>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</si>
  <si>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</si>
  <si>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</si>
  <si>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</si>
  <si>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</si>
  <si>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</si>
  <si>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</si>
  <si>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</si>
  <si>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</si>
  <si>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</si>
  <si>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</si>
  <si>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 bytu</t>
  </si>
  <si>
    <t>STA</t>
  </si>
  <si>
    <t>1</t>
  </si>
  <si>
    <t>{6c1b66cf-8044-4fed-a1db-06ee7658fb15}</t>
  </si>
  <si>
    <t>KRYCÍ LIST SOUPISU PRACÍ</t>
  </si>
  <si>
    <t>Objekt:</t>
  </si>
  <si>
    <t>SO 01 - Stavební úpravy bytu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</si>
  <si>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</si>
  <si>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</si>
  <si>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</si>
  <si>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</si>
  <si>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</si>
  <si>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</si>
  <si>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</si>
  <si>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</si>
  <si>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</si>
  <si>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</si>
  <si>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99 - Přesun hmot HSV</t>
  </si>
  <si>
    <t>PSV - Práce a dodávky PSV</t>
  </si>
  <si>
    <t xml:space="preserve">    711 - Izolace proti vodě</t>
  </si>
  <si>
    <t xml:space="preserve">    721 - Zdravotechnika</t>
  </si>
  <si>
    <t xml:space="preserve">    731 - Ústřední vytápění</t>
  </si>
  <si>
    <t xml:space="preserve">    741 - Elektroinstalace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</si>
  <si>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</si>
  <si>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</si>
  <si>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</si>
  <si>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</si>
  <si>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</si>
  <si>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</si>
  <si>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</si>
  <si>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</si>
  <si>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</si>
  <si>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</si>
  <si>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</si>
  <si>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</si>
  <si>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</si>
  <si>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</si>
  <si>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</si>
  <si>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</si>
  <si>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</si>
  <si>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</si>
  <si>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</si>
  <si>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</si>
  <si>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</si>
  <si>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</si>
  <si>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</si>
  <si>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</si>
  <si>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</si>
  <si>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</si>
  <si>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</si>
  <si>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</si>
  <si>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</si>
  <si>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</si>
  <si>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</si>
  <si>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4</t>
  </si>
  <si>
    <t>2</t>
  </si>
  <si>
    <t>170760521</t>
  </si>
  <si>
    <t>VV</t>
  </si>
  <si>
    <t>Půdorys</t>
  </si>
  <si>
    <t>(0,95+0,34)*3,5-1,4</t>
  </si>
  <si>
    <t>342272235</t>
  </si>
  <si>
    <t>Příčka z pórobetonových hladkých tvárnic na tenkovrstvou maltu tl 125 mm</t>
  </si>
  <si>
    <t>167009706</t>
  </si>
  <si>
    <t>(1,77+2,835)*3,5-3</t>
  </si>
  <si>
    <t>342291121</t>
  </si>
  <si>
    <t>Ukotvení příček k cihelným konstrukcím plochými kotvami</t>
  </si>
  <si>
    <t>m</t>
  </si>
  <si>
    <t>1786090293</t>
  </si>
  <si>
    <t>5*3,5</t>
  </si>
  <si>
    <t>317142422</t>
  </si>
  <si>
    <t>Překlad nenosný pórobetonový š 100 mm na tenkovrstvou maltu dl přes 1000 do 1250 mm</t>
  </si>
  <si>
    <t>kus</t>
  </si>
  <si>
    <t>-1802809755</t>
  </si>
  <si>
    <t>5</t>
  </si>
  <si>
    <t>317142432</t>
  </si>
  <si>
    <t>Překlad nenosný pórobetonový š 125 mm na tenkovrstvou maltu dl přes 1000 do 1250 mm</t>
  </si>
  <si>
    <t>802373611</t>
  </si>
  <si>
    <t>6</t>
  </si>
  <si>
    <t>317142438</t>
  </si>
  <si>
    <t>Překlad nenosný pórobetonový š 125 mm na tenkovrstvou maltu dl přes 2000 do 2500 mm</t>
  </si>
  <si>
    <t>-869088418</t>
  </si>
  <si>
    <t>Úpravy povrchů, podlahy a osazování výplní</t>
  </si>
  <si>
    <t>7</t>
  </si>
  <si>
    <t>612142001</t>
  </si>
  <si>
    <t>Pletivo sklovláknité vnitřních stěn vtlačené do tmelu</t>
  </si>
  <si>
    <t>1672499014</t>
  </si>
  <si>
    <t>2*(3,115+13,118)+0,1*3,5</t>
  </si>
  <si>
    <t>8</t>
  </si>
  <si>
    <t>612311131</t>
  </si>
  <si>
    <t>Vápenný štuk vnitřních stěn tloušťky do 3 mm</t>
  </si>
  <si>
    <t>-371103571</t>
  </si>
  <si>
    <t>32,816-4,28-0,5</t>
  </si>
  <si>
    <t>9</t>
  </si>
  <si>
    <t>612321121</t>
  </si>
  <si>
    <t>Vápenocementová omítka hladká jednovrstvá vnitřních stěn nanášená ručně</t>
  </si>
  <si>
    <t>-206856636</t>
  </si>
  <si>
    <t>17,613</t>
  </si>
  <si>
    <t>10</t>
  </si>
  <si>
    <t>612321191</t>
  </si>
  <si>
    <t>Příplatek k vápenocementové omítce vnitřních stěn za každých dalších 5 mm tloušťky ručně</t>
  </si>
  <si>
    <t>1705167742</t>
  </si>
  <si>
    <t>17,613*2</t>
  </si>
  <si>
    <t>11</t>
  </si>
  <si>
    <t>612325422</t>
  </si>
  <si>
    <t>Oprava vnitřní vápenocementové štukové omítky stěn v rozsahu plochy přes 10 do 30 %</t>
  </si>
  <si>
    <t>976449852</t>
  </si>
  <si>
    <t>186,359</t>
  </si>
  <si>
    <t>612325452</t>
  </si>
  <si>
    <t>Příplatek k cenám opravy vápenocementové omítky stěn za dalších 10 mm v rozsahu přes 10 do 30 %</t>
  </si>
  <si>
    <t>1414748059</t>
  </si>
  <si>
    <t>13</t>
  </si>
  <si>
    <t>619991011</t>
  </si>
  <si>
    <t>Zakrývání vnitřních konstrukcí a prvků fólií</t>
  </si>
  <si>
    <t>734140199</t>
  </si>
  <si>
    <t>22,831</t>
  </si>
  <si>
    <t>14</t>
  </si>
  <si>
    <t>632450134</t>
  </si>
  <si>
    <t>Vyrovnávací cementový potěr tl přes 40 do 50 mm ze suchých směsí provedený v ploše</t>
  </si>
  <si>
    <t>-1823111501</t>
  </si>
  <si>
    <t>2,8+1,59</t>
  </si>
  <si>
    <t>15</t>
  </si>
  <si>
    <t>642946111</t>
  </si>
  <si>
    <t>Osazování pouzdra posuvných dveří s jednou kapsou pro jedno křídlo š do 800 mm do zděné příčky</t>
  </si>
  <si>
    <t>-997073897</t>
  </si>
  <si>
    <t>16</t>
  </si>
  <si>
    <t>M</t>
  </si>
  <si>
    <t>55331612</t>
  </si>
  <si>
    <t>Pouzdro stavební posuvných dveří jednopouzdrové 800mm standardní rozměr</t>
  </si>
  <si>
    <t>1307963758</t>
  </si>
  <si>
    <t>Ostatní konstrukce a práce</t>
  </si>
  <si>
    <t>17</t>
  </si>
  <si>
    <t>949101111</t>
  </si>
  <si>
    <t>Lešení pomocné pro objekty pozemních staveb s lešeňovou podlahou v do 1,9 m</t>
  </si>
  <si>
    <t>-1250693481</t>
  </si>
  <si>
    <t>57,97</t>
  </si>
  <si>
    <t>18</t>
  </si>
  <si>
    <t>952901111</t>
  </si>
  <si>
    <t>Vyčištění budov bytové a občanské výstavby při výšce podlaží do 4 m</t>
  </si>
  <si>
    <t>-1855942565</t>
  </si>
  <si>
    <t>19</t>
  </si>
  <si>
    <t>HZS1292</t>
  </si>
  <si>
    <t>Hodinová zúčtovací sazba stavební dělník - přípomoce pro ZTI, ÚT, EI, VZT</t>
  </si>
  <si>
    <t>hod</t>
  </si>
  <si>
    <t>517648794</t>
  </si>
  <si>
    <t>40</t>
  </si>
  <si>
    <t>96</t>
  </si>
  <si>
    <t>Bourání konstrukcí</t>
  </si>
  <si>
    <t>20</t>
  </si>
  <si>
    <t>962031133</t>
  </si>
  <si>
    <t>Bourání příček nebo přizdívek z cihel pálených tl přes 100 do 150 mm (včetně obkladů, zárubní apod.)</t>
  </si>
  <si>
    <t>-525845938</t>
  </si>
  <si>
    <t>1,77*3,5-0,67*2+0,8*2,15+0,29*3,5</t>
  </si>
  <si>
    <t>977211121</t>
  </si>
  <si>
    <t>Řezání stěnovou pilou kcí z cihel nebo tvárnic hl do 200 mm</t>
  </si>
  <si>
    <t>-406075941</t>
  </si>
  <si>
    <t>3,5</t>
  </si>
  <si>
    <t>22</t>
  </si>
  <si>
    <t>968099001</t>
  </si>
  <si>
    <t>Odstranění dřevěné konstrukce nadpraží</t>
  </si>
  <si>
    <t>-1808079311</t>
  </si>
  <si>
    <t>23</t>
  </si>
  <si>
    <t>965599111</t>
  </si>
  <si>
    <t>Demontáž  a zpětná montáž částí podlahy pro vložení nosné konstrukce pod příčky</t>
  </si>
  <si>
    <t>soub</t>
  </si>
  <si>
    <t>107406877</t>
  </si>
  <si>
    <t>24</t>
  </si>
  <si>
    <t>965081223</t>
  </si>
  <si>
    <t>Bourání podlah z dlaždic keramických tl přes 10 mm plochy přes 1 m2</t>
  </si>
  <si>
    <t>-449798551</t>
  </si>
  <si>
    <t>3,07+1,31</t>
  </si>
  <si>
    <t>25</t>
  </si>
  <si>
    <t>978013141</t>
  </si>
  <si>
    <t>Otlučení (osekání) vnitřní vápenné nebo vápenocementové omítky stěn v rozsahu přes 10 do 30 %</t>
  </si>
  <si>
    <t>2129555709</t>
  </si>
  <si>
    <t>58,877+13,012+56,306+58,164</t>
  </si>
  <si>
    <t>26</t>
  </si>
  <si>
    <t>978059541</t>
  </si>
  <si>
    <t>Odsekání a odebrání obkladů stěn z vnitřních obkládaček plochy přes 1 m2</t>
  </si>
  <si>
    <t>1080634598</t>
  </si>
  <si>
    <t>(2,605+1,77)*2*2,15-1,2</t>
  </si>
  <si>
    <t>27</t>
  </si>
  <si>
    <t>766691914</t>
  </si>
  <si>
    <t>Vyvěšení dřevěných křídel dveří pl do 2 m2</t>
  </si>
  <si>
    <t>-1808703365</t>
  </si>
  <si>
    <t>28</t>
  </si>
  <si>
    <t>776201812</t>
  </si>
  <si>
    <t>Demontáž lepených povlakových podlah s podložkou a soklíkem ručně</t>
  </si>
  <si>
    <t>-960031878</t>
  </si>
  <si>
    <t>11,75+2,69+19,81+19,79</t>
  </si>
  <si>
    <t>29</t>
  </si>
  <si>
    <t>997013211</t>
  </si>
  <si>
    <t>Vnitrostaveništní doprava suti a vybouraných hmot pro budovy v do 6 m ručně</t>
  </si>
  <si>
    <t>t</t>
  </si>
  <si>
    <t>-1585655433</t>
  </si>
  <si>
    <t>30</t>
  </si>
  <si>
    <t>997013511</t>
  </si>
  <si>
    <t>Odvoz suti a vybouraných hmot na skládku do 1 km s naložením a se složením</t>
  </si>
  <si>
    <t>-1633511717</t>
  </si>
  <si>
    <t>31</t>
  </si>
  <si>
    <t>997013509</t>
  </si>
  <si>
    <t>Příplatek k odvozu suti a vybouraných hmot na skládku ZKD 1 km přes 1 km</t>
  </si>
  <si>
    <t>-543999465</t>
  </si>
  <si>
    <t>5,67*19 'Přepočtené koeficientem množství</t>
  </si>
  <si>
    <t>32</t>
  </si>
  <si>
    <t>997013631</t>
  </si>
  <si>
    <t>Poplatek za uložení na skládce (skládkovné) stavebního odpadu směsného</t>
  </si>
  <si>
    <t>736333217</t>
  </si>
  <si>
    <t>99</t>
  </si>
  <si>
    <t>Přesun hmot HSV</t>
  </si>
  <si>
    <t>33</t>
  </si>
  <si>
    <t>998018001</t>
  </si>
  <si>
    <t>Přesun hmot ruční pro budovy v do 6 m</t>
  </si>
  <si>
    <t>2053481164</t>
  </si>
  <si>
    <t>PSV</t>
  </si>
  <si>
    <t>Práce a dodávky PSV</t>
  </si>
  <si>
    <t>711</t>
  </si>
  <si>
    <t>Izolace proti vodě</t>
  </si>
  <si>
    <t>34</t>
  </si>
  <si>
    <t>711113117</t>
  </si>
  <si>
    <t>Izolace proti vlhkosti vodorovná za studena těsnicí stěrkou</t>
  </si>
  <si>
    <t>-2005495453</t>
  </si>
  <si>
    <t>2,8</t>
  </si>
  <si>
    <t>35</t>
  </si>
  <si>
    <t>711113127</t>
  </si>
  <si>
    <t>Izolace proti vlhkosti svislá za studena těsnicí stěrkou</t>
  </si>
  <si>
    <t>490346993</t>
  </si>
  <si>
    <t>5,09</t>
  </si>
  <si>
    <t>36</t>
  </si>
  <si>
    <t>28355023</t>
  </si>
  <si>
    <t>Páska pružná těsnící hydroizolační š do 150mm</t>
  </si>
  <si>
    <t>391927623</t>
  </si>
  <si>
    <t>5,3</t>
  </si>
  <si>
    <t>37</t>
  </si>
  <si>
    <t>59054242</t>
  </si>
  <si>
    <t>Páska pružná těsnící hydroizolační -kout</t>
  </si>
  <si>
    <t>-1198439928</t>
  </si>
  <si>
    <t>38</t>
  </si>
  <si>
    <t>998711311</t>
  </si>
  <si>
    <t>Přesun hmot procentní pro izolace proti vodě ruční v objektech v do 6 m</t>
  </si>
  <si>
    <t>%</t>
  </si>
  <si>
    <t>1465273213</t>
  </si>
  <si>
    <t>721</t>
  </si>
  <si>
    <t>Zdravotechnika</t>
  </si>
  <si>
    <t>39</t>
  </si>
  <si>
    <t>721-001</t>
  </si>
  <si>
    <t>Rozvody vodovodu a kanalizace včetně tvarovek, izolací, montážního a spojovacího materiálu, úpravy stávajících rozvodů</t>
  </si>
  <si>
    <t>1273813810</t>
  </si>
  <si>
    <t>721-002</t>
  </si>
  <si>
    <t>Armatury</t>
  </si>
  <si>
    <t>363624431</t>
  </si>
  <si>
    <t>41</t>
  </si>
  <si>
    <t>721-051</t>
  </si>
  <si>
    <t>Zařizovací předměty - umyvadlo včetně sifonu a baterie</t>
  </si>
  <si>
    <t>-1078844138</t>
  </si>
  <si>
    <t>42</t>
  </si>
  <si>
    <t>721-052</t>
  </si>
  <si>
    <t>Zařizovací předměty - WC kombi včetně sedátka</t>
  </si>
  <si>
    <t>83213180</t>
  </si>
  <si>
    <t>43</t>
  </si>
  <si>
    <t>721-053</t>
  </si>
  <si>
    <t>Zařizovací předměty - sprchový kout 800 x 800 mm - vanička, sifon, rohová zástěna, sprchová baterie</t>
  </si>
  <si>
    <t>4587962</t>
  </si>
  <si>
    <t>44</t>
  </si>
  <si>
    <t>721-054</t>
  </si>
  <si>
    <t>Elektrický zásobníkový ohřívač závěsný svislý 160 l</t>
  </si>
  <si>
    <t>1170777321</t>
  </si>
  <si>
    <t>45</t>
  </si>
  <si>
    <t>721-008</t>
  </si>
  <si>
    <t>Ostatní - zkouška těsnosti, tlaková zkouška, proplach a dezinfekce, doplňky - dvířka apod., nátěr stávajícího potrubí</t>
  </si>
  <si>
    <t>-179425815</t>
  </si>
  <si>
    <t>46</t>
  </si>
  <si>
    <t>721-009</t>
  </si>
  <si>
    <t>Demontáže včetně odvozu a likvidace odpadu</t>
  </si>
  <si>
    <t>-1903380199</t>
  </si>
  <si>
    <t>47</t>
  </si>
  <si>
    <t>998721311</t>
  </si>
  <si>
    <t>Přesun hmot procentní pro vnitřní zdravotechniku ruční v objektech v do 6 m</t>
  </si>
  <si>
    <t>178425687</t>
  </si>
  <si>
    <t>731</t>
  </si>
  <si>
    <t>Ústřední vytápění</t>
  </si>
  <si>
    <t>48</t>
  </si>
  <si>
    <t>731-001</t>
  </si>
  <si>
    <t>Rozvody ÚT včetně tvarovek, izolací, montážního a spojovacího materiálu, úpravy stávajících rozvodů</t>
  </si>
  <si>
    <t>-1905991035</t>
  </si>
  <si>
    <t>49</t>
  </si>
  <si>
    <t>731-002</t>
  </si>
  <si>
    <t>Kotel závěsný 6 kW, armatury</t>
  </si>
  <si>
    <t>-1857438759</t>
  </si>
  <si>
    <t>50</t>
  </si>
  <si>
    <t>731-003</t>
  </si>
  <si>
    <t>Žebříkové otopné těleso 600 x 1500 mm, elektrická topná tyč</t>
  </si>
  <si>
    <t>-1429043046</t>
  </si>
  <si>
    <t>51</t>
  </si>
  <si>
    <t>731-004</t>
  </si>
  <si>
    <t>Termostatické ventily a hlavice</t>
  </si>
  <si>
    <t>1030773815</t>
  </si>
  <si>
    <t>52</t>
  </si>
  <si>
    <t>731-005</t>
  </si>
  <si>
    <t>Očištění, příp. vyspravení, nátěr stávajících otopných těles a potrubí</t>
  </si>
  <si>
    <t>2132154767</t>
  </si>
  <si>
    <t>53</t>
  </si>
  <si>
    <t>731-008</t>
  </si>
  <si>
    <t>Vypuštění a napuštění systému, tlaková a topná zkouška, zaregulování</t>
  </si>
  <si>
    <t>-1723375748</t>
  </si>
  <si>
    <t>54</t>
  </si>
  <si>
    <t>731-009</t>
  </si>
  <si>
    <t>594880232</t>
  </si>
  <si>
    <t>55</t>
  </si>
  <si>
    <t>998731311</t>
  </si>
  <si>
    <t>Přesun hmot procentní pro ústřední vytápění ruční v objektech v do 6 m</t>
  </si>
  <si>
    <t>-1533469554</t>
  </si>
  <si>
    <t>741</t>
  </si>
  <si>
    <t>Elektroinstalace</t>
  </si>
  <si>
    <t>56</t>
  </si>
  <si>
    <t>741-001</t>
  </si>
  <si>
    <t>Elektroinstalace - viz samostatný rozpočet</t>
  </si>
  <si>
    <t>-1172412080</t>
  </si>
  <si>
    <t>751</t>
  </si>
  <si>
    <t>Vzduchotechnika</t>
  </si>
  <si>
    <t>57</t>
  </si>
  <si>
    <t>751-001</t>
  </si>
  <si>
    <t>Ventilátory</t>
  </si>
  <si>
    <t>365626294</t>
  </si>
  <si>
    <t>58</t>
  </si>
  <si>
    <t>751-002</t>
  </si>
  <si>
    <t>Potrubí včetně tvarovek, izolací, montážního a spojovacího materiálu</t>
  </si>
  <si>
    <t>885656327</t>
  </si>
  <si>
    <t>59</t>
  </si>
  <si>
    <t>751-003</t>
  </si>
  <si>
    <t>Ostatní - drobný materiál, zaústění potrubí do stávajícího průduchu</t>
  </si>
  <si>
    <t>221544066</t>
  </si>
  <si>
    <t>60</t>
  </si>
  <si>
    <t>998751311</t>
  </si>
  <si>
    <t>Přesun hmot procentní pro vzduchotechniku ruční v objektech v do 6 m</t>
  </si>
  <si>
    <t>1054218121</t>
  </si>
  <si>
    <t>762</t>
  </si>
  <si>
    <t>Konstrukce tesařské</t>
  </si>
  <si>
    <t>61</t>
  </si>
  <si>
    <t>762083111</t>
  </si>
  <si>
    <t>Impregnace řeziva proti dřevokaznému hmyzu a houbám</t>
  </si>
  <si>
    <t>m3</t>
  </si>
  <si>
    <t>409832034</t>
  </si>
  <si>
    <t>0,368</t>
  </si>
  <si>
    <t>62</t>
  </si>
  <si>
    <t>762822924</t>
  </si>
  <si>
    <t>Doplnění stropních trámu z hranolů průřezové pl přes 288 do 450 cm2 včetně materiálu</t>
  </si>
  <si>
    <t>-1300003576</t>
  </si>
  <si>
    <t>9,5</t>
  </si>
  <si>
    <t>63</t>
  </si>
  <si>
    <t>762511292</t>
  </si>
  <si>
    <t>Podlahové kce dvouvrstvé z desek OSB tl do 2x12 mm broušených na pero a drážku šroubovaných</t>
  </si>
  <si>
    <t>-1521879932</t>
  </si>
  <si>
    <t>53,58</t>
  </si>
  <si>
    <t>64</t>
  </si>
  <si>
    <t>762595001</t>
  </si>
  <si>
    <t>Spojovací prostředky pro položení dřevěných podlah</t>
  </si>
  <si>
    <t>-2125825969</t>
  </si>
  <si>
    <t>65</t>
  </si>
  <si>
    <t>762895000</t>
  </si>
  <si>
    <t>Spojovací prostředky pro montáž záklopu, stropnic a podbíjení</t>
  </si>
  <si>
    <t>-360391999</t>
  </si>
  <si>
    <t>66</t>
  </si>
  <si>
    <t>998762311</t>
  </si>
  <si>
    <t>Přesun hmot procentní pro kce tesařské ruční v objektech v do 6 m</t>
  </si>
  <si>
    <t>-1394281397</t>
  </si>
  <si>
    <t>763</t>
  </si>
  <si>
    <t>Konstrukce suché výstavby</t>
  </si>
  <si>
    <t>67</t>
  </si>
  <si>
    <t>763161715</t>
  </si>
  <si>
    <t>SDK podhled / podkroví deska 1 x A 15, TI 200 mm, parozábrana</t>
  </si>
  <si>
    <t>230072681</t>
  </si>
  <si>
    <t>68</t>
  </si>
  <si>
    <t>763161735</t>
  </si>
  <si>
    <t>SDK podhled / podkroví deska 1 x H2 15, TI 200 mm, parozábrana</t>
  </si>
  <si>
    <t>112959271</t>
  </si>
  <si>
    <t>4,39</t>
  </si>
  <si>
    <t>69</t>
  </si>
  <si>
    <t>998763511</t>
  </si>
  <si>
    <t>Přesun hmot procentní pro konstrukce montované z desek ruční v objektech v do 6 m</t>
  </si>
  <si>
    <t>-1181057571</t>
  </si>
  <si>
    <t>766</t>
  </si>
  <si>
    <t>Konstrukce truhlářské</t>
  </si>
  <si>
    <t>70</t>
  </si>
  <si>
    <t>766019001</t>
  </si>
  <si>
    <t>Seřízení stávajících oken</t>
  </si>
  <si>
    <t>-1411667849</t>
  </si>
  <si>
    <t>71</t>
  </si>
  <si>
    <t>766019680</t>
  </si>
  <si>
    <t>Dodávka a montáž vnitřních dřevěných plných dveří s povrchovou úpravou 800 x 1970 mm EI 30 DP3 (ozn. D1) dle PD, včetně bezpečn. kování, kukátka a prahu</t>
  </si>
  <si>
    <t>1194626560</t>
  </si>
  <si>
    <t>72</t>
  </si>
  <si>
    <t>766019985</t>
  </si>
  <si>
    <t>Dodávka a montáž vnitřních posuvných dřevěných částečně prosklených dveří s povrchovou úpravou 800 x 1970 mm (ozn. D2) dle PD, včetně kování a obložkové zárubně</t>
  </si>
  <si>
    <t>76527569</t>
  </si>
  <si>
    <t>73</t>
  </si>
  <si>
    <t>766019270</t>
  </si>
  <si>
    <t>Dodávka a montáž vnitřních dřevěných plných dveří s povrchovou úpravou 700 x 1970 mm (ozn. D3) dle PD, včetně WC kování a obložkové zárubně</t>
  </si>
  <si>
    <t>1133327339</t>
  </si>
  <si>
    <t>74</t>
  </si>
  <si>
    <t>766029990</t>
  </si>
  <si>
    <t>Vyspravení a nátěr stávajících dveří a zárubní (ozn. D4, D5)</t>
  </si>
  <si>
    <t>-498500463</t>
  </si>
  <si>
    <t>75</t>
  </si>
  <si>
    <t>766039720</t>
  </si>
  <si>
    <t>Dodávka a montáž dvojitých posuvných dveří 1440 x 2200 mm + nadpraží (ozn. 5) s povrchovou úpravou, včetně kování</t>
  </si>
  <si>
    <t>-1648482858</t>
  </si>
  <si>
    <t>76</t>
  </si>
  <si>
    <t>998766311</t>
  </si>
  <si>
    <t>Přesun hmot procentní pro kce truhlářské ruční v objektech v do 6 m</t>
  </si>
  <si>
    <t>-1942492207</t>
  </si>
  <si>
    <t>771</t>
  </si>
  <si>
    <t>Podlahy z dlaždic</t>
  </si>
  <si>
    <t>77</t>
  </si>
  <si>
    <t>771574414</t>
  </si>
  <si>
    <t>Montáž podlah keramických hladkých lepených flexibilním lepidlem přes 4 do 6 ks/m2</t>
  </si>
  <si>
    <t>190119027</t>
  </si>
  <si>
    <t>78</t>
  </si>
  <si>
    <t>59761153</t>
  </si>
  <si>
    <t>Dlažba keramická přes 4 do 6 ks/m2</t>
  </si>
  <si>
    <t>1135484271</t>
  </si>
  <si>
    <t>79</t>
  </si>
  <si>
    <t>998771311</t>
  </si>
  <si>
    <t>Přesun hmot procentní pro podlahy z dlaždic ruční v objektech v do 6 m</t>
  </si>
  <si>
    <t>-353448722</t>
  </si>
  <si>
    <t>776</t>
  </si>
  <si>
    <t>Podlahy povlakové</t>
  </si>
  <si>
    <t>80</t>
  </si>
  <si>
    <t>776221111</t>
  </si>
  <si>
    <t>Lepení pásů z PVC</t>
  </si>
  <si>
    <t>2088968221</t>
  </si>
  <si>
    <t>81</t>
  </si>
  <si>
    <t>28411017</t>
  </si>
  <si>
    <t>PVC vinyl zátěžové</t>
  </si>
  <si>
    <t>1071920387</t>
  </si>
  <si>
    <t>82</t>
  </si>
  <si>
    <t>776411111</t>
  </si>
  <si>
    <t>Montáž obvodových soklíků výšky do 80 mm</t>
  </si>
  <si>
    <t>-1249294066</t>
  </si>
  <si>
    <t>51,96</t>
  </si>
  <si>
    <t>83</t>
  </si>
  <si>
    <t>28411008</t>
  </si>
  <si>
    <t>Lišta soklová PVC</t>
  </si>
  <si>
    <t>-1563241967</t>
  </si>
  <si>
    <t>84</t>
  </si>
  <si>
    <t>776421311</t>
  </si>
  <si>
    <t>Montáž přechodových samolepících lišt</t>
  </si>
  <si>
    <t>-988816530</t>
  </si>
  <si>
    <t>5,015</t>
  </si>
  <si>
    <t>85</t>
  </si>
  <si>
    <t>59054130</t>
  </si>
  <si>
    <t>Profil přechodový nerezový samolepící</t>
  </si>
  <si>
    <t>1608837187</t>
  </si>
  <si>
    <t>6,75</t>
  </si>
  <si>
    <t>86</t>
  </si>
  <si>
    <t>998776311</t>
  </si>
  <si>
    <t>Přesun hmot procentní pro podlahy povlakové ruční v objektech v do 6 m</t>
  </si>
  <si>
    <t>-417690553</t>
  </si>
  <si>
    <t>781</t>
  </si>
  <si>
    <t>Dokončovací práce - obklady</t>
  </si>
  <si>
    <t>87</t>
  </si>
  <si>
    <t>781472214</t>
  </si>
  <si>
    <t>Montáž obkladů keramických hladkých lepených flexibilním lepidlem přes 4 do 6 ks/m2</t>
  </si>
  <si>
    <t>-2026817513</t>
  </si>
  <si>
    <t>9,547+10,935</t>
  </si>
  <si>
    <t>88</t>
  </si>
  <si>
    <t>59761717</t>
  </si>
  <si>
    <t>Obklad keramický přes 4 do 6 ks/m2</t>
  </si>
  <si>
    <t>-1917670020</t>
  </si>
  <si>
    <t>89</t>
  </si>
  <si>
    <t>998781311</t>
  </si>
  <si>
    <t>Přesun hmot procentní pro obklady keramické ruční v objektech v do 6 m</t>
  </si>
  <si>
    <t>-1083335523</t>
  </si>
  <si>
    <t>784</t>
  </si>
  <si>
    <t>Dokončovací práce - malby</t>
  </si>
  <si>
    <t>90</t>
  </si>
  <si>
    <t>784121001</t>
  </si>
  <si>
    <t>Oškrabání malby v místnostech v do 3,80 m</t>
  </si>
  <si>
    <t>373502171</t>
  </si>
  <si>
    <t>91</t>
  </si>
  <si>
    <t>784181101</t>
  </si>
  <si>
    <t>Základní jednonásobná penetrace podkladu v místnostech v do 3,80 m</t>
  </si>
  <si>
    <t>-1773377824</t>
  </si>
  <si>
    <t>57,97+24,345+50,804+18,69+23,45+56,379+61,06-20,482</t>
  </si>
  <si>
    <t>92</t>
  </si>
  <si>
    <t>784211121</t>
  </si>
  <si>
    <t>Dvojnásobné bílé malby ze směsí za mokra středně oděruvzdorných v místnostech v do 3,80 m</t>
  </si>
  <si>
    <t>514940533</t>
  </si>
  <si>
    <t>272,216</t>
  </si>
  <si>
    <t>VRN</t>
  </si>
  <si>
    <t>Vedlejší rozpočtové náklady</t>
  </si>
  <si>
    <t>93</t>
  </si>
  <si>
    <t>011002000</t>
  </si>
  <si>
    <t>Průzkumné práce (sondy)</t>
  </si>
  <si>
    <t>1024</t>
  </si>
  <si>
    <t>1661376847</t>
  </si>
  <si>
    <t>94</t>
  </si>
  <si>
    <t>030001000</t>
  </si>
  <si>
    <t>Zařízení staveniště</t>
  </si>
  <si>
    <t>734419850</t>
  </si>
  <si>
    <t>95</t>
  </si>
  <si>
    <t>040001000</t>
  </si>
  <si>
    <t>Inženýrská a kompletační činnost</t>
  </si>
  <si>
    <t>-1066404541</t>
  </si>
  <si>
    <t>060001000</t>
  </si>
  <si>
    <t>Územní vlivy</t>
  </si>
  <si>
    <t>-439563014</t>
  </si>
  <si>
    <t>97</t>
  </si>
  <si>
    <t>070001000</t>
  </si>
  <si>
    <t>Provozní vlivy</t>
  </si>
  <si>
    <t>2014576323</t>
  </si>
  <si>
    <t>Oprava bytu 232/1</t>
  </si>
  <si>
    <t>Malé náměstí Benešov</t>
  </si>
  <si>
    <t>D.1.2.3 Elektroinstalace</t>
  </si>
  <si>
    <t>Elektroinstalace silnoproud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</si>
  <si>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</si>
  <si>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MĚR.JED.</t>
  </si>
  <si>
    <t>MNOŽSTVÍ</t>
  </si>
  <si>
    <t>Elektroměrový rozvaděč RE pouze oprava</t>
  </si>
  <si>
    <t>ks</t>
  </si>
  <si>
    <t>Jistič 3x25A B</t>
  </si>
  <si>
    <t>Rozvaděč bytu RB</t>
  </si>
  <si>
    <t>Kabel CYKY 4x10</t>
  </si>
  <si>
    <t>Kabel CYKY 5x2,5</t>
  </si>
  <si>
    <t>Kabel CYKY 5x1,5</t>
  </si>
  <si>
    <t>Dtto 3x1,5</t>
  </si>
  <si>
    <t>Dtto 3x2,5</t>
  </si>
  <si>
    <t>Vodič CY 6 z/ž</t>
  </si>
  <si>
    <t>Vodič CY4 z/žpro místní pospojování</t>
  </si>
  <si>
    <t>Krabice univerzální jednoduchá</t>
  </si>
  <si>
    <t>Odbočná krabice se svorkovnicí do stěny</t>
  </si>
  <si>
    <t>Svorka krabicová do 2,5 mm2</t>
  </si>
  <si>
    <t>Jednopólový vypínač pod omítku</t>
  </si>
  <si>
    <t xml:space="preserve">Střídavý přepínač </t>
  </si>
  <si>
    <t>Střídavý přepínač s vypínačem</t>
  </si>
  <si>
    <t>Dvojitý střídavý přepínač</t>
  </si>
  <si>
    <t>Sporáková kombinace pod omítku 16A/400V</t>
  </si>
  <si>
    <t>Rámeček přístrojový  jednoduchý</t>
  </si>
  <si>
    <t>Časové relé pro doběh ventilátoru</t>
  </si>
  <si>
    <t xml:space="preserve">Senzor pohybu nástěnný/stropní </t>
  </si>
  <si>
    <t>Prostorový termostat 230V programovatelný</t>
  </si>
  <si>
    <t>Zásuvka 230/16A vestavná</t>
  </si>
  <si>
    <t>Zásuvka 230V s přep.ochranou</t>
  </si>
  <si>
    <t>Zásuvka 230V/16A dvojitá</t>
  </si>
  <si>
    <t>Svorka pospojování</t>
  </si>
  <si>
    <t>Svorka lustrová 3sv.</t>
  </si>
  <si>
    <t>Svorkovnice pospojování</t>
  </si>
  <si>
    <t>B-Přisazené svítidlo IP40 14W LED</t>
  </si>
  <si>
    <t>A-Přisazené svítidlo v krytí IP44 LED zdroj 27W</t>
  </si>
  <si>
    <t>A-Přisazené svítidlo v krytí IP40 LED zdroj 27W</t>
  </si>
  <si>
    <t>Ukončení kabelu do 4x10</t>
  </si>
  <si>
    <t>Ukončení kabelu do 5x16</t>
  </si>
  <si>
    <t>Ukončení vodiče pospojování</t>
  </si>
  <si>
    <t>Součet</t>
  </si>
  <si>
    <t>PPJP 6%</t>
  </si>
  <si>
    <t>Průraz zdivem</t>
  </si>
  <si>
    <t>Prostup mezi požárními úseky</t>
  </si>
  <si>
    <t>Drážka ve zdivu vč. začištění</t>
  </si>
  <si>
    <t>Revize el. zařízení</t>
  </si>
  <si>
    <t>Zkušební provoz, kompletace</t>
  </si>
  <si>
    <t xml:space="preserve">Demontáž stávajících rozvodů </t>
  </si>
  <si>
    <t>Celkem</t>
  </si>
  <si>
    <t>Elektroinstalace slaboproud</t>
  </si>
  <si>
    <t>Položka</t>
  </si>
  <si>
    <t>Popis výkonu</t>
  </si>
  <si>
    <t>Měrná jed.</t>
  </si>
  <si>
    <t xml:space="preserve">Za položku </t>
  </si>
  <si>
    <t>Zásuvka TV/R</t>
  </si>
  <si>
    <t>Stropní senzor kouře</t>
  </si>
  <si>
    <t xml:space="preserve">Drobný montážní a instalační materiál </t>
  </si>
  <si>
    <t xml:space="preserve">Proměření vedení, nastavení systému, odzkoušení </t>
  </si>
  <si>
    <t>Pomocný materiál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</si>
</sst>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_(#,##0.00_);[Red]&quot;- &quot;#,##0.00_);\–??;_(@_)"/>
    <numFmt numFmtId="169" formatCode="_(#,##0_);[Red]&quot;- &quot;#,##0_);\–??;_(@_)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21" applyAlignment="1">
      <alignment horizontal="center"/>
      <protection/>
    </xf>
    <xf numFmtId="0" fontId="3" fillId="0" borderId="0" xfId="21">
      <alignment/>
      <protection/>
    </xf>
    <xf numFmtId="2" fontId="3" fillId="0" borderId="0" xfId="21" applyNumberFormat="1">
      <alignment/>
      <protection/>
    </xf>
    <xf numFmtId="0" fontId="3" fillId="0" borderId="0" xfId="21" applyAlignment="1">
      <alignment horizontal="right"/>
      <protection/>
    </xf>
    <xf numFmtId="0" fontId="36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0" xfId="21" applyAlignment="1">
      <alignment horizontal="left"/>
      <protection/>
    </xf>
    <xf numFmtId="0" fontId="4" fillId="0" borderId="0" xfId="21" applyFont="1">
      <alignment/>
      <protection/>
    </xf>
    <xf numFmtId="2" fontId="3" fillId="0" borderId="0" xfId="21" applyNumberFormat="1" applyAlignment="1">
      <alignment horizontal="right"/>
      <protection/>
    </xf>
    <xf numFmtId="2" fontId="3" fillId="0" borderId="0" xfId="21" applyNumberFormat="1" applyAlignment="1">
      <alignment horizontal="center"/>
      <protection/>
    </xf>
    <xf numFmtId="0" fontId="1" fillId="0" borderId="0" xfId="21" applyFont="1" applyAlignment="1">
      <alignment vertical="top" wrapText="1"/>
      <protection/>
    </xf>
    <xf numFmtId="0" fontId="3" fillId="0" borderId="0" xfId="21" applyAlignment="1">
      <alignment horizontal="center" vertical="top"/>
      <protection/>
    </xf>
    <xf numFmtId="49" fontId="37" fillId="0" borderId="0" xfId="21" applyNumberFormat="1" applyFont="1" applyAlignment="1">
      <alignment horizontal="center" vertical="top"/>
      <protection/>
    </xf>
    <xf numFmtId="168" fontId="37" fillId="0" borderId="0" xfId="21" applyNumberFormat="1" applyFont="1" applyAlignment="1">
      <alignment horizontal="right" vertical="top"/>
      <protection/>
    </xf>
    <xf numFmtId="169" fontId="37" fillId="0" borderId="0" xfId="21" applyNumberFormat="1" applyFont="1" applyAlignment="1">
      <alignment horizontal="right" vertical="top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0" fillId="4" borderId="21" xfId="0" applyNumberFormat="1" applyFont="1" applyFill="1" applyBorder="1" applyAlignment="1" applyProtection="1">
      <alignment vertical="center"/>
      <protection locked="0"/>
    </xf>
    <xf numFmtId="4" fontId="33" fillId="4" borderId="21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1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7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167" fontId="33" fillId="0" borderId="21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167" fontId="20" fillId="4" borderId="21" xfId="0" applyNumberFormat="1" applyFont="1" applyFill="1" applyBorder="1" applyAlignment="1" applyProtection="1">
      <alignment vertical="center"/>
      <protection locked="0"/>
    </xf>
    <xf numFmtId="2" fontId="3" fillId="4" borderId="0" xfId="21" applyNumberFormat="1" applyFill="1" applyProtection="1">
      <alignment/>
      <protection locked="0"/>
    </xf>
    <xf numFmtId="2" fontId="3" fillId="4" borderId="0" xfId="21" applyNumberFormat="1" applyFill="1" applyAlignment="1" applyProtection="1">
      <alignment horizontal="right"/>
      <protection locked="0"/>
    </xf>
    <xf numFmtId="2" fontId="38" fillId="4" borderId="0" xfId="21" applyNumberFormat="1" applyFont="1" applyFill="1" applyAlignment="1" applyProtection="1">
      <alignment vertical="top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8" t="s">
        <v>6</v>
      </c>
      <c r="BT2" s="8" t="s">
        <v>7</v>
      </c>
    </row>
    <row r="3" spans="2:72" ht="6.9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" customHeight="1">
      <c r="B4" s="11"/>
      <c r="D4" s="12" t="s">
        <v>9</v>
      </c>
      <c r="AR4" s="11"/>
      <c r="AS4" s="13" t="s">
        <v>10</v>
      </c>
      <c r="BS4" s="8" t="s">
        <v>11</v>
      </c>
    </row>
    <row r="5" spans="2:71" ht="12.05" customHeight="1">
      <c r="B5" s="11"/>
      <c r="D5" s="14" t="s">
        <v>12</v>
      </c>
      <c r="K5" s="212" t="s">
        <v>13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1"/>
      <c r="BS5" s="8" t="s">
        <v>6</v>
      </c>
    </row>
    <row r="6" spans="2:71" ht="36.95" customHeight="1">
      <c r="B6" s="11"/>
      <c r="D6" s="16" t="s">
        <v>14</v>
      </c>
      <c r="K6" s="213" t="s">
        <v>15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1"/>
      <c r="BS6" s="8" t="s">
        <v>6</v>
      </c>
    </row>
    <row r="7" spans="2:71" ht="12.05" customHeight="1">
      <c r="B7" s="11"/>
      <c r="D7" s="17" t="s">
        <v>16</v>
      </c>
      <c r="K7" s="15" t="s">
        <v>1</v>
      </c>
      <c r="AK7" s="17" t="s">
        <v>17</v>
      </c>
      <c r="AN7" s="15" t="s">
        <v>1</v>
      </c>
      <c r="AR7" s="11"/>
      <c r="BS7" s="8" t="s">
        <v>6</v>
      </c>
    </row>
    <row r="8" spans="2:71" ht="12.05" customHeight="1">
      <c r="B8" s="11"/>
      <c r="D8" s="17" t="s">
        <v>18</v>
      </c>
      <c r="K8" s="15" t="s">
        <v>19</v>
      </c>
      <c r="AK8" s="17" t="s">
        <v>20</v>
      </c>
      <c r="AN8" s="15" t="s">
        <v>21</v>
      </c>
      <c r="AR8" s="11"/>
      <c r="BS8" s="8" t="s">
        <v>6</v>
      </c>
    </row>
    <row r="9" spans="2:71" ht="14.4" customHeight="1">
      <c r="B9" s="11"/>
      <c r="AR9" s="11"/>
      <c r="BS9" s="8" t="s">
        <v>6</v>
      </c>
    </row>
    <row r="10" spans="2:71" ht="12.05" customHeight="1">
      <c r="B10" s="11"/>
      <c r="D10" s="17" t="s">
        <v>22</v>
      </c>
      <c r="AK10" s="17" t="s">
        <v>23</v>
      </c>
      <c r="AN10" s="15" t="s">
        <v>1</v>
      </c>
      <c r="AR10" s="11"/>
      <c r="BS10" s="8" t="s">
        <v>6</v>
      </c>
    </row>
    <row r="11" spans="2:71" ht="18.5" customHeight="1">
      <c r="B11" s="11"/>
      <c r="E11" s="15" t="s">
        <v>19</v>
      </c>
      <c r="AK11" s="17" t="s">
        <v>24</v>
      </c>
      <c r="AN11" s="15" t="s">
        <v>1</v>
      </c>
      <c r="AR11" s="11"/>
      <c r="BS11" s="8" t="s">
        <v>6</v>
      </c>
    </row>
    <row r="12" spans="2:71" ht="6.9" customHeight="1">
      <c r="B12" s="11"/>
      <c r="AR12" s="11"/>
      <c r="BS12" s="8" t="s">
        <v>6</v>
      </c>
    </row>
    <row r="13" spans="2:71" ht="12.05" customHeight="1">
      <c r="B13" s="11"/>
      <c r="D13" s="17" t="s">
        <v>25</v>
      </c>
      <c r="AK13" s="17" t="s">
        <v>23</v>
      </c>
      <c r="AN13" s="15" t="s">
        <v>1</v>
      </c>
      <c r="AR13" s="11"/>
      <c r="BS13" s="8" t="s">
        <v>6</v>
      </c>
    </row>
    <row r="14" spans="2:71" ht="12.65">
      <c r="B14" s="11"/>
      <c r="E14" s="15" t="s">
        <v>19</v>
      </c>
      <c r="AK14" s="17" t="s">
        <v>24</v>
      </c>
      <c r="AN14" s="15" t="s">
        <v>1</v>
      </c>
      <c r="AR14" s="11"/>
      <c r="BS14" s="8" t="s">
        <v>6</v>
      </c>
    </row>
    <row r="15" spans="2:71" ht="6.9" customHeight="1">
      <c r="B15" s="11"/>
      <c r="AR15" s="11"/>
      <c r="BS15" s="8" t="s">
        <v>3</v>
      </c>
    </row>
    <row r="16" spans="2:71" ht="12.05" customHeight="1">
      <c r="B16" s="11"/>
      <c r="D16" s="17" t="s">
        <v>26</v>
      </c>
      <c r="AK16" s="17" t="s">
        <v>23</v>
      </c>
      <c r="AN16" s="15" t="s">
        <v>1</v>
      </c>
      <c r="AR16" s="11"/>
      <c r="BS16" s="8" t="s">
        <v>3</v>
      </c>
    </row>
    <row r="17" spans="2:71" ht="18.5" customHeight="1">
      <c r="B17" s="11"/>
      <c r="E17" s="15" t="s">
        <v>19</v>
      </c>
      <c r="AK17" s="17" t="s">
        <v>24</v>
      </c>
      <c r="AN17" s="15" t="s">
        <v>1</v>
      </c>
      <c r="AR17" s="11"/>
      <c r="BS17" s="8" t="s">
        <v>27</v>
      </c>
    </row>
    <row r="18" spans="2:71" ht="6.9" customHeight="1">
      <c r="B18" s="11"/>
      <c r="AR18" s="11"/>
      <c r="BS18" s="8" t="s">
        <v>6</v>
      </c>
    </row>
    <row r="19" spans="2:71" ht="12.05" customHeight="1">
      <c r="B19" s="11"/>
      <c r="D19" s="17" t="s">
        <v>28</v>
      </c>
      <c r="AK19" s="17" t="s">
        <v>23</v>
      </c>
      <c r="AN19" s="15" t="s">
        <v>1</v>
      </c>
      <c r="AR19" s="11"/>
      <c r="BS19" s="8" t="s">
        <v>6</v>
      </c>
    </row>
    <row r="20" spans="2:71" ht="18.5" customHeight="1">
      <c r="B20" s="11"/>
      <c r="E20" s="15" t="s">
        <v>19</v>
      </c>
      <c r="AK20" s="17" t="s">
        <v>24</v>
      </c>
      <c r="AN20" s="15" t="s">
        <v>1</v>
      </c>
      <c r="AR20" s="11"/>
      <c r="BS20" s="8" t="s">
        <v>27</v>
      </c>
    </row>
    <row r="21" spans="2:44" ht="6.9" customHeight="1">
      <c r="B21" s="11"/>
      <c r="AR21" s="11"/>
    </row>
    <row r="22" spans="2:44" ht="12.05" customHeight="1">
      <c r="B22" s="11"/>
      <c r="D22" s="17" t="s">
        <v>29</v>
      </c>
      <c r="AR22" s="11"/>
    </row>
    <row r="23" spans="2:44" ht="16.5" customHeight="1">
      <c r="B23" s="11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1"/>
    </row>
    <row r="24" spans="2:44" ht="6.9" customHeight="1">
      <c r="B24" s="11"/>
      <c r="AR24" s="11"/>
    </row>
    <row r="25" spans="2:44" ht="6.9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1"/>
    </row>
    <row r="26" spans="2:44" s="1" customFormat="1" ht="25.95" customHeight="1">
      <c r="B26" s="19"/>
      <c r="D26" s="20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5">
        <f>ROUND(AG94,2)</f>
        <v>0</v>
      </c>
      <c r="AL26" s="216"/>
      <c r="AM26" s="216"/>
      <c r="AN26" s="216"/>
      <c r="AO26" s="216"/>
      <c r="AR26" s="19"/>
    </row>
    <row r="27" spans="2:44" s="1" customFormat="1" ht="6.9" customHeight="1">
      <c r="B27" s="19"/>
      <c r="AR27" s="19"/>
    </row>
    <row r="28" spans="2:44" s="1" customFormat="1" ht="12.65">
      <c r="B28" s="19"/>
      <c r="L28" s="217" t="s">
        <v>31</v>
      </c>
      <c r="M28" s="217"/>
      <c r="N28" s="217"/>
      <c r="O28" s="217"/>
      <c r="P28" s="217"/>
      <c r="W28" s="217" t="s">
        <v>32</v>
      </c>
      <c r="X28" s="217"/>
      <c r="Y28" s="217"/>
      <c r="Z28" s="217"/>
      <c r="AA28" s="217"/>
      <c r="AB28" s="217"/>
      <c r="AC28" s="217"/>
      <c r="AD28" s="217"/>
      <c r="AE28" s="217"/>
      <c r="AK28" s="217" t="s">
        <v>33</v>
      </c>
      <c r="AL28" s="217"/>
      <c r="AM28" s="217"/>
      <c r="AN28" s="217"/>
      <c r="AO28" s="217"/>
      <c r="AR28" s="19"/>
    </row>
    <row r="29" spans="2:44" s="2" customFormat="1" ht="14.4" customHeight="1">
      <c r="B29" s="22"/>
      <c r="D29" s="17" t="s">
        <v>34</v>
      </c>
      <c r="F29" s="17" t="s">
        <v>35</v>
      </c>
      <c r="L29" s="202">
        <v>0.21</v>
      </c>
      <c r="M29" s="201"/>
      <c r="N29" s="201"/>
      <c r="O29" s="201"/>
      <c r="P29" s="201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0</v>
      </c>
      <c r="AL29" s="201"/>
      <c r="AM29" s="201"/>
      <c r="AN29" s="201"/>
      <c r="AO29" s="201"/>
      <c r="AR29" s="22"/>
    </row>
    <row r="30" spans="2:44" s="2" customFormat="1" ht="14.4" customHeight="1">
      <c r="B30" s="22"/>
      <c r="F30" s="17" t="s">
        <v>36</v>
      </c>
      <c r="L30" s="202">
        <v>0.12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22"/>
    </row>
    <row r="31" spans="2:44" s="2" customFormat="1" ht="14.4" customHeight="1" hidden="1">
      <c r="B31" s="22"/>
      <c r="F31" s="17" t="s">
        <v>37</v>
      </c>
      <c r="L31" s="202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22"/>
    </row>
    <row r="32" spans="2:44" s="2" customFormat="1" ht="14.4" customHeight="1" hidden="1">
      <c r="B32" s="22"/>
      <c r="F32" s="17" t="s">
        <v>38</v>
      </c>
      <c r="L32" s="202">
        <v>0.12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22"/>
    </row>
    <row r="33" spans="2:44" s="2" customFormat="1" ht="14.4" customHeight="1" hidden="1">
      <c r="B33" s="22"/>
      <c r="F33" s="17" t="s">
        <v>39</v>
      </c>
      <c r="L33" s="202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22"/>
    </row>
    <row r="34" spans="2:44" s="1" customFormat="1" ht="6.9" customHeight="1">
      <c r="B34" s="19"/>
      <c r="AR34" s="19"/>
    </row>
    <row r="35" spans="2:44" s="1" customFormat="1" ht="25.95" customHeight="1">
      <c r="B35" s="19"/>
      <c r="C35" s="23"/>
      <c r="D35" s="24" t="s">
        <v>40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41</v>
      </c>
      <c r="U35" s="25"/>
      <c r="V35" s="25"/>
      <c r="W35" s="25"/>
      <c r="X35" s="203" t="s">
        <v>42</v>
      </c>
      <c r="Y35" s="204"/>
      <c r="Z35" s="204"/>
      <c r="AA35" s="204"/>
      <c r="AB35" s="204"/>
      <c r="AC35" s="25"/>
      <c r="AD35" s="25"/>
      <c r="AE35" s="25"/>
      <c r="AF35" s="25"/>
      <c r="AG35" s="25"/>
      <c r="AH35" s="25"/>
      <c r="AI35" s="25"/>
      <c r="AJ35" s="25"/>
      <c r="AK35" s="205">
        <f>SUM(AK26:AK33)</f>
        <v>0</v>
      </c>
      <c r="AL35" s="204"/>
      <c r="AM35" s="204"/>
      <c r="AN35" s="204"/>
      <c r="AO35" s="206"/>
      <c r="AP35" s="23"/>
      <c r="AQ35" s="23"/>
      <c r="AR35" s="19"/>
    </row>
    <row r="36" spans="2:44" s="1" customFormat="1" ht="6.9" customHeight="1">
      <c r="B36" s="19"/>
      <c r="AR36" s="19"/>
    </row>
    <row r="37" spans="2:44" s="1" customFormat="1" ht="14.4" customHeight="1">
      <c r="B37" s="19"/>
      <c r="AR37" s="19"/>
    </row>
    <row r="38" spans="2:44" ht="14.4" customHeight="1">
      <c r="B38" s="11"/>
      <c r="AR38" s="11"/>
    </row>
    <row r="39" spans="2:44" ht="14.4" customHeight="1">
      <c r="B39" s="11"/>
      <c r="AR39" s="11"/>
    </row>
    <row r="40" spans="2:44" ht="14.4" customHeight="1">
      <c r="B40" s="11"/>
      <c r="AR40" s="11"/>
    </row>
    <row r="41" spans="2:44" ht="14.4" customHeight="1">
      <c r="B41" s="11"/>
      <c r="AR41" s="11"/>
    </row>
    <row r="42" spans="2:44" ht="14.4" customHeight="1">
      <c r="B42" s="11"/>
      <c r="AR42" s="11"/>
    </row>
    <row r="43" spans="2:44" ht="14.4" customHeight="1">
      <c r="B43" s="11"/>
      <c r="AR43" s="11"/>
    </row>
    <row r="44" spans="2:44" ht="14.4" customHeight="1">
      <c r="B44" s="11"/>
      <c r="AR44" s="11"/>
    </row>
    <row r="45" spans="2:44" ht="14.4" customHeight="1">
      <c r="B45" s="11"/>
      <c r="AR45" s="11"/>
    </row>
    <row r="46" spans="2:44" ht="14.4" customHeight="1">
      <c r="B46" s="11"/>
      <c r="AR46" s="11"/>
    </row>
    <row r="47" spans="2:44" ht="14.4" customHeight="1">
      <c r="B47" s="11"/>
      <c r="AR47" s="11"/>
    </row>
    <row r="48" spans="2:44" ht="14.4" customHeight="1">
      <c r="B48" s="11"/>
      <c r="AR48" s="11"/>
    </row>
    <row r="49" spans="2:44" s="1" customFormat="1" ht="14.4" customHeight="1">
      <c r="B49" s="19"/>
      <c r="D49" s="27" t="s">
        <v>43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44</v>
      </c>
      <c r="AI49" s="28"/>
      <c r="AJ49" s="28"/>
      <c r="AK49" s="28"/>
      <c r="AL49" s="28"/>
      <c r="AM49" s="28"/>
      <c r="AN49" s="28"/>
      <c r="AO49" s="28"/>
      <c r="AR49" s="19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1" customFormat="1" ht="12.65">
      <c r="B60" s="19"/>
      <c r="D60" s="29" t="s">
        <v>45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9" t="s">
        <v>46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9" t="s">
        <v>45</v>
      </c>
      <c r="AI60" s="21"/>
      <c r="AJ60" s="21"/>
      <c r="AK60" s="21"/>
      <c r="AL60" s="21"/>
      <c r="AM60" s="29" t="s">
        <v>46</v>
      </c>
      <c r="AN60" s="21"/>
      <c r="AO60" s="21"/>
      <c r="AR60" s="19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1" customFormat="1" ht="12.65">
      <c r="B64" s="19"/>
      <c r="D64" s="27" t="s">
        <v>47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7" t="s">
        <v>48</v>
      </c>
      <c r="AI64" s="28"/>
      <c r="AJ64" s="28"/>
      <c r="AK64" s="28"/>
      <c r="AL64" s="28"/>
      <c r="AM64" s="28"/>
      <c r="AN64" s="28"/>
      <c r="AO64" s="28"/>
      <c r="AR64" s="19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1" customFormat="1" ht="12.65">
      <c r="B75" s="19"/>
      <c r="D75" s="29" t="s">
        <v>45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9" t="s">
        <v>46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9" t="s">
        <v>45</v>
      </c>
      <c r="AI75" s="21"/>
      <c r="AJ75" s="21"/>
      <c r="AK75" s="21"/>
      <c r="AL75" s="21"/>
      <c r="AM75" s="29" t="s">
        <v>46</v>
      </c>
      <c r="AN75" s="21"/>
      <c r="AO75" s="21"/>
      <c r="AR75" s="19"/>
    </row>
    <row r="76" spans="2:44" s="1" customFormat="1" ht="12">
      <c r="B76" s="19"/>
      <c r="AR76" s="19"/>
    </row>
    <row r="77" spans="2:44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9"/>
    </row>
    <row r="81" spans="2:44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9"/>
    </row>
    <row r="82" spans="2:44" s="1" customFormat="1" ht="24.9" customHeight="1">
      <c r="B82" s="19"/>
      <c r="C82" s="12" t="s">
        <v>49</v>
      </c>
      <c r="AR82" s="19"/>
    </row>
    <row r="83" spans="2:44" s="1" customFormat="1" ht="6.9" customHeight="1">
      <c r="B83" s="19"/>
      <c r="AR83" s="19"/>
    </row>
    <row r="84" spans="2:44" s="3" customFormat="1" ht="12.05" customHeight="1">
      <c r="B84" s="34"/>
      <c r="C84" s="17" t="s">
        <v>12</v>
      </c>
      <c r="L84" s="3" t="str">
        <f>K5</f>
        <v>StavBJ232-1</v>
      </c>
      <c r="AR84" s="34"/>
    </row>
    <row r="85" spans="2:44" s="4" customFormat="1" ht="36.95" customHeight="1">
      <c r="B85" s="35"/>
      <c r="C85" s="36" t="s">
        <v>14</v>
      </c>
      <c r="L85" s="191" t="str">
        <f>K6</f>
        <v>Stavební úpravy bytu 232/1, Malé náměstí, Benešov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35"/>
    </row>
    <row r="86" spans="2:44" s="1" customFormat="1" ht="6.9" customHeight="1">
      <c r="B86" s="19"/>
      <c r="AR86" s="19"/>
    </row>
    <row r="87" spans="2:44" s="1" customFormat="1" ht="12.05" customHeight="1">
      <c r="B87" s="19"/>
      <c r="C87" s="17" t="s">
        <v>18</v>
      </c>
      <c r="L87" s="37" t="str">
        <f>IF(K8="","",K8)</f>
        <v xml:space="preserve"> </v>
      </c>
      <c r="AI87" s="17" t="s">
        <v>20</v>
      </c>
      <c r="AM87" s="193" t="str">
        <f>IF(AN8="","",AN8)</f>
        <v>28. 2. 2024</v>
      </c>
      <c r="AN87" s="193"/>
      <c r="AR87" s="19"/>
    </row>
    <row r="88" spans="2:44" s="1" customFormat="1" ht="6.9" customHeight="1">
      <c r="B88" s="19"/>
      <c r="AR88" s="19"/>
    </row>
    <row r="89" spans="2:56" s="1" customFormat="1" ht="15.2" customHeight="1">
      <c r="B89" s="19"/>
      <c r="C89" s="17" t="s">
        <v>22</v>
      </c>
      <c r="L89" s="3" t="str">
        <f>IF(E11="","",E11)</f>
        <v xml:space="preserve"> </v>
      </c>
      <c r="AI89" s="17" t="s">
        <v>26</v>
      </c>
      <c r="AM89" s="194" t="str">
        <f>IF(E17="","",E17)</f>
        <v xml:space="preserve"> </v>
      </c>
      <c r="AN89" s="195"/>
      <c r="AO89" s="195"/>
      <c r="AP89" s="195"/>
      <c r="AR89" s="19"/>
      <c r="AS89" s="196" t="s">
        <v>50</v>
      </c>
      <c r="AT89" s="197"/>
      <c r="AU89" s="38"/>
      <c r="AV89" s="38"/>
      <c r="AW89" s="38"/>
      <c r="AX89" s="38"/>
      <c r="AY89" s="38"/>
      <c r="AZ89" s="38"/>
      <c r="BA89" s="38"/>
      <c r="BB89" s="38"/>
      <c r="BC89" s="38"/>
      <c r="BD89" s="39"/>
    </row>
    <row r="90" spans="2:56" s="1" customFormat="1" ht="15.2" customHeight="1">
      <c r="B90" s="19"/>
      <c r="C90" s="17" t="s">
        <v>25</v>
      </c>
      <c r="L90" s="3" t="str">
        <f>IF(E14="","",E14)</f>
        <v xml:space="preserve"> </v>
      </c>
      <c r="AI90" s="17" t="s">
        <v>28</v>
      </c>
      <c r="AM90" s="194" t="str">
        <f>IF(E20="","",E20)</f>
        <v xml:space="preserve"> </v>
      </c>
      <c r="AN90" s="195"/>
      <c r="AO90" s="195"/>
      <c r="AP90" s="195"/>
      <c r="AR90" s="19"/>
      <c r="AS90" s="198"/>
      <c r="AT90" s="199"/>
      <c r="BD90" s="40"/>
    </row>
    <row r="91" spans="2:56" s="1" customFormat="1" ht="10.75" customHeight="1">
      <c r="B91" s="19"/>
      <c r="AR91" s="19"/>
      <c r="AS91" s="198"/>
      <c r="AT91" s="199"/>
      <c r="BD91" s="40"/>
    </row>
    <row r="92" spans="2:56" s="1" customFormat="1" ht="29.25" customHeight="1">
      <c r="B92" s="19"/>
      <c r="C92" s="186" t="s">
        <v>51</v>
      </c>
      <c r="D92" s="187"/>
      <c r="E92" s="187"/>
      <c r="F92" s="187"/>
      <c r="G92" s="187"/>
      <c r="H92" s="41"/>
      <c r="I92" s="188" t="s">
        <v>52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53</v>
      </c>
      <c r="AH92" s="187"/>
      <c r="AI92" s="187"/>
      <c r="AJ92" s="187"/>
      <c r="AK92" s="187"/>
      <c r="AL92" s="187"/>
      <c r="AM92" s="187"/>
      <c r="AN92" s="188" t="s">
        <v>54</v>
      </c>
      <c r="AO92" s="187"/>
      <c r="AP92" s="190"/>
      <c r="AQ92" s="42" t="s">
        <v>55</v>
      </c>
      <c r="AR92" s="19"/>
      <c r="AS92" s="43" t="s">
        <v>56</v>
      </c>
      <c r="AT92" s="44" t="s">
        <v>57</v>
      </c>
      <c r="AU92" s="44" t="s">
        <v>58</v>
      </c>
      <c r="AV92" s="44" t="s">
        <v>59</v>
      </c>
      <c r="AW92" s="44" t="s">
        <v>60</v>
      </c>
      <c r="AX92" s="44" t="s">
        <v>61</v>
      </c>
      <c r="AY92" s="44" t="s">
        <v>62</v>
      </c>
      <c r="AZ92" s="44" t="s">
        <v>63</v>
      </c>
      <c r="BA92" s="44" t="s">
        <v>64</v>
      </c>
      <c r="BB92" s="44" t="s">
        <v>65</v>
      </c>
      <c r="BC92" s="44" t="s">
        <v>66</v>
      </c>
      <c r="BD92" s="45" t="s">
        <v>67</v>
      </c>
    </row>
    <row r="93" spans="2:56" s="1" customFormat="1" ht="10.75" customHeight="1">
      <c r="B93" s="19"/>
      <c r="AR93" s="19"/>
      <c r="AS93" s="4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</row>
    <row r="94" spans="2:90" s="5" customFormat="1" ht="32.4" customHeight="1">
      <c r="B94" s="47"/>
      <c r="C94" s="48" t="s">
        <v>68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210">
        <f>ROUND(AG95,2)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50" t="s">
        <v>1</v>
      </c>
      <c r="AR94" s="47"/>
      <c r="AS94" s="51">
        <f>ROUND(AS95,2)</f>
        <v>0</v>
      </c>
      <c r="AT94" s="52">
        <f>ROUND(SUM(AV94:AW94),2)</f>
        <v>0</v>
      </c>
      <c r="AU94" s="53">
        <f>ROUND(AU95,5)</f>
        <v>509.27417</v>
      </c>
      <c r="AV94" s="52">
        <f>ROUND(AZ94*L29,2)</f>
        <v>0</v>
      </c>
      <c r="AW94" s="52">
        <f>ROUND(BA94*L30,2)</f>
        <v>0</v>
      </c>
      <c r="AX94" s="52">
        <f>ROUND(BB94*L29,2)</f>
        <v>0</v>
      </c>
      <c r="AY94" s="52">
        <f>ROUND(BC94*L30,2)</f>
        <v>0</v>
      </c>
      <c r="AZ94" s="52">
        <f>ROUND(AZ95,2)</f>
        <v>0</v>
      </c>
      <c r="BA94" s="52">
        <f>ROUND(BA95,2)</f>
        <v>0</v>
      </c>
      <c r="BB94" s="52">
        <f>ROUND(BB95,2)</f>
        <v>0</v>
      </c>
      <c r="BC94" s="52">
        <f>ROUND(BC95,2)</f>
        <v>0</v>
      </c>
      <c r="BD94" s="54">
        <f>ROUND(BD95,2)</f>
        <v>0</v>
      </c>
      <c r="BS94" s="55" t="s">
        <v>69</v>
      </c>
      <c r="BT94" s="55" t="s">
        <v>70</v>
      </c>
      <c r="BU94" s="56" t="s">
        <v>71</v>
      </c>
      <c r="BV94" s="55" t="s">
        <v>72</v>
      </c>
      <c r="BW94" s="55" t="s">
        <v>4</v>
      </c>
      <c r="BX94" s="55" t="s">
        <v>73</v>
      </c>
      <c r="CL94" s="55" t="s">
        <v>1</v>
      </c>
    </row>
    <row r="95" spans="1:91" s="6" customFormat="1" ht="16.5" customHeight="1">
      <c r="A95" s="57" t="s">
        <v>74</v>
      </c>
      <c r="B95" s="58"/>
      <c r="C95" s="59"/>
      <c r="D95" s="209" t="s">
        <v>75</v>
      </c>
      <c r="E95" s="209"/>
      <c r="F95" s="209"/>
      <c r="G95" s="209"/>
      <c r="H95" s="209"/>
      <c r="I95" s="60"/>
      <c r="J95" s="209" t="s">
        <v>76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'SO 01 - Stavební úpravy bytu'!J30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61" t="s">
        <v>77</v>
      </c>
      <c r="AR95" s="58"/>
      <c r="AS95" s="62">
        <v>0</v>
      </c>
      <c r="AT95" s="63">
        <f>ROUND(SUM(AV95:AW95),2)</f>
        <v>0</v>
      </c>
      <c r="AU95" s="64">
        <f>'SO 01 - Stavební úpravy bytu'!P136</f>
        <v>509.27416900000003</v>
      </c>
      <c r="AV95" s="63">
        <f>'SO 01 - Stavební úpravy bytu'!J33</f>
        <v>0</v>
      </c>
      <c r="AW95" s="63">
        <f>'SO 01 - Stavební úpravy bytu'!J34</f>
        <v>0</v>
      </c>
      <c r="AX95" s="63">
        <f>'SO 01 - Stavební úpravy bytu'!J35</f>
        <v>0</v>
      </c>
      <c r="AY95" s="63">
        <f>'SO 01 - Stavební úpravy bytu'!J36</f>
        <v>0</v>
      </c>
      <c r="AZ95" s="63">
        <f>'SO 01 - Stavební úpravy bytu'!F33</f>
        <v>0</v>
      </c>
      <c r="BA95" s="63">
        <f>'SO 01 - Stavební úpravy bytu'!F34</f>
        <v>0</v>
      </c>
      <c r="BB95" s="63">
        <f>'SO 01 - Stavební úpravy bytu'!F35</f>
        <v>0</v>
      </c>
      <c r="BC95" s="63">
        <f>'SO 01 - Stavební úpravy bytu'!F36</f>
        <v>0</v>
      </c>
      <c r="BD95" s="65">
        <f>'SO 01 - Stavební úpravy bytu'!F37</f>
        <v>0</v>
      </c>
      <c r="BT95" s="66" t="s">
        <v>78</v>
      </c>
      <c r="BV95" s="66" t="s">
        <v>72</v>
      </c>
      <c r="BW95" s="66" t="s">
        <v>79</v>
      </c>
      <c r="BX95" s="66" t="s">
        <v>4</v>
      </c>
      <c r="CL95" s="66" t="s">
        <v>1</v>
      </c>
      <c r="CM95" s="66" t="s">
        <v>78</v>
      </c>
    </row>
    <row r="96" spans="2:44" s="1" customFormat="1" ht="30.05" customHeight="1">
      <c r="B96" s="19"/>
      <c r="AR96" s="19"/>
    </row>
    <row r="97" spans="2:44" s="1" customFormat="1" ht="6.9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9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01 - Stavební úpravy byt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2"/>
  <sheetViews>
    <sheetView showGridLines="0" tabSelected="1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8" t="s">
        <v>79</v>
      </c>
    </row>
    <row r="3" spans="2:46" ht="6.9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78</v>
      </c>
    </row>
    <row r="4" spans="2:46" ht="24.9" customHeight="1">
      <c r="B4" s="11"/>
      <c r="D4" s="12" t="s">
        <v>80</v>
      </c>
      <c r="L4" s="11"/>
      <c r="M4" s="89" t="s">
        <v>10</v>
      </c>
      <c r="AT4" s="8" t="s">
        <v>3</v>
      </c>
    </row>
    <row r="5" spans="2:12" ht="6.9" customHeight="1">
      <c r="B5" s="11"/>
      <c r="L5" s="11"/>
    </row>
    <row r="6" spans="2:12" ht="12.05" customHeight="1">
      <c r="B6" s="11"/>
      <c r="D6" s="17" t="s">
        <v>14</v>
      </c>
      <c r="L6" s="11"/>
    </row>
    <row r="7" spans="2:12" ht="16.5" customHeight="1">
      <c r="B7" s="11"/>
      <c r="E7" s="219" t="str">
        <f>'Rekapitulace stavby'!K6</f>
        <v>Stavební úpravy bytu 232/1, Malé náměstí, Benešov</v>
      </c>
      <c r="F7" s="220"/>
      <c r="G7" s="220"/>
      <c r="H7" s="220"/>
      <c r="L7" s="11"/>
    </row>
    <row r="8" spans="2:12" s="1" customFormat="1" ht="12.05" customHeight="1">
      <c r="B8" s="19"/>
      <c r="D8" s="17" t="s">
        <v>81</v>
      </c>
      <c r="L8" s="19"/>
    </row>
    <row r="9" spans="2:12" s="1" customFormat="1" ht="16.5" customHeight="1">
      <c r="B9" s="19"/>
      <c r="E9" s="191" t="s">
        <v>82</v>
      </c>
      <c r="F9" s="218"/>
      <c r="G9" s="218"/>
      <c r="H9" s="218"/>
      <c r="L9" s="19"/>
    </row>
    <row r="10" spans="2:12" s="1" customFormat="1" ht="12">
      <c r="B10" s="19"/>
      <c r="L10" s="19"/>
    </row>
    <row r="11" spans="2:12" s="1" customFormat="1" ht="12.05" customHeight="1">
      <c r="B11" s="19"/>
      <c r="D11" s="17" t="s">
        <v>16</v>
      </c>
      <c r="F11" s="15" t="s">
        <v>1</v>
      </c>
      <c r="I11" s="17" t="s">
        <v>17</v>
      </c>
      <c r="J11" s="15" t="s">
        <v>1</v>
      </c>
      <c r="L11" s="19"/>
    </row>
    <row r="12" spans="2:12" s="1" customFormat="1" ht="12.05" customHeight="1">
      <c r="B12" s="19"/>
      <c r="D12" s="17" t="s">
        <v>18</v>
      </c>
      <c r="F12" s="15" t="s">
        <v>19</v>
      </c>
      <c r="I12" s="17" t="s">
        <v>20</v>
      </c>
      <c r="J12" s="85" t="str">
        <f>'Rekapitulace stavby'!AN8</f>
        <v>28. 2. 2024</v>
      </c>
      <c r="L12" s="19"/>
    </row>
    <row r="13" spans="2:12" s="1" customFormat="1" ht="10.75" customHeight="1">
      <c r="B13" s="19"/>
      <c r="L13" s="19"/>
    </row>
    <row r="14" spans="2:12" s="1" customFormat="1" ht="12.05" customHeight="1">
      <c r="B14" s="19"/>
      <c r="D14" s="17" t="s">
        <v>22</v>
      </c>
      <c r="I14" s="17" t="s">
        <v>23</v>
      </c>
      <c r="J14" s="15" t="str">
        <f>IF('Rekapitulace stavby'!AN10="","",'Rekapitulace stavby'!AN10)</f>
        <v/>
      </c>
      <c r="L14" s="19"/>
    </row>
    <row r="15" spans="2:12" s="1" customFormat="1" ht="18" customHeight="1">
      <c r="B15" s="19"/>
      <c r="E15" s="15" t="str">
        <f>IF('Rekapitulace stavby'!E11="","",'Rekapitulace stavby'!E11)</f>
        <v xml:space="preserve"> </v>
      </c>
      <c r="I15" s="17" t="s">
        <v>24</v>
      </c>
      <c r="J15" s="15" t="str">
        <f>IF('Rekapitulace stavby'!AN11="","",'Rekapitulace stavby'!AN11)</f>
        <v/>
      </c>
      <c r="L15" s="19"/>
    </row>
    <row r="16" spans="2:12" s="1" customFormat="1" ht="6.9" customHeight="1">
      <c r="B16" s="19"/>
      <c r="L16" s="19"/>
    </row>
    <row r="17" spans="2:12" s="1" customFormat="1" ht="12.05" customHeight="1">
      <c r="B17" s="19"/>
      <c r="D17" s="17" t="s">
        <v>25</v>
      </c>
      <c r="I17" s="17" t="s">
        <v>23</v>
      </c>
      <c r="J17" s="179"/>
      <c r="L17" s="19"/>
    </row>
    <row r="18" spans="2:12" s="1" customFormat="1" ht="18" customHeight="1">
      <c r="B18" s="19"/>
      <c r="E18" s="221"/>
      <c r="F18" s="221"/>
      <c r="G18" s="221"/>
      <c r="H18" s="221"/>
      <c r="I18" s="17" t="s">
        <v>24</v>
      </c>
      <c r="J18" s="179"/>
      <c r="L18" s="19"/>
    </row>
    <row r="19" spans="2:12" s="1" customFormat="1" ht="6.9" customHeight="1">
      <c r="B19" s="19"/>
      <c r="L19" s="19"/>
    </row>
    <row r="20" spans="2:12" s="1" customFormat="1" ht="12.05" customHeight="1">
      <c r="B20" s="19"/>
      <c r="D20" s="17" t="s">
        <v>26</v>
      </c>
      <c r="I20" s="17" t="s">
        <v>23</v>
      </c>
      <c r="J20" s="15" t="str">
        <f>IF('Rekapitulace stavby'!AN16="","",'Rekapitulace stavby'!AN16)</f>
        <v/>
      </c>
      <c r="L20" s="19"/>
    </row>
    <row r="21" spans="2:12" s="1" customFormat="1" ht="18" customHeight="1">
      <c r="B21" s="19"/>
      <c r="E21" s="15" t="str">
        <f>IF('Rekapitulace stavby'!E17="","",'Rekapitulace stavby'!E17)</f>
        <v xml:space="preserve"> </v>
      </c>
      <c r="I21" s="17" t="s">
        <v>24</v>
      </c>
      <c r="J21" s="15" t="str">
        <f>IF('Rekapitulace stavby'!AN17="","",'Rekapitulace stavby'!AN17)</f>
        <v/>
      </c>
      <c r="L21" s="19"/>
    </row>
    <row r="22" spans="2:12" s="1" customFormat="1" ht="6.9" customHeight="1">
      <c r="B22" s="19"/>
      <c r="L22" s="19"/>
    </row>
    <row r="23" spans="2:12" s="1" customFormat="1" ht="12.05" customHeight="1">
      <c r="B23" s="19"/>
      <c r="D23" s="17" t="s">
        <v>28</v>
      </c>
      <c r="I23" s="17" t="s">
        <v>23</v>
      </c>
      <c r="J23" s="15" t="str">
        <f>IF('Rekapitulace stavby'!AN19="","",'Rekapitulace stavby'!AN19)</f>
        <v/>
      </c>
      <c r="L23" s="19"/>
    </row>
    <row r="24" spans="2:12" s="1" customFormat="1" ht="18" customHeight="1">
      <c r="B24" s="19"/>
      <c r="E24" s="15" t="str">
        <f>IF('Rekapitulace stavby'!E20="","",'Rekapitulace stavby'!E20)</f>
        <v xml:space="preserve"> </v>
      </c>
      <c r="I24" s="17" t="s">
        <v>24</v>
      </c>
      <c r="J24" s="15" t="str">
        <f>IF('Rekapitulace stavby'!AN20="","",'Rekapitulace stavby'!AN20)</f>
        <v/>
      </c>
      <c r="L24" s="19"/>
    </row>
    <row r="25" spans="2:12" s="1" customFormat="1" ht="6.9" customHeight="1">
      <c r="B25" s="19"/>
      <c r="L25" s="19"/>
    </row>
    <row r="26" spans="2:12" s="1" customFormat="1" ht="12.05" customHeight="1">
      <c r="B26" s="19"/>
      <c r="D26" s="17" t="s">
        <v>29</v>
      </c>
      <c r="L26" s="19"/>
    </row>
    <row r="27" spans="2:12" s="91" customFormat="1" ht="16.5" customHeight="1">
      <c r="B27" s="90"/>
      <c r="E27" s="214" t="s">
        <v>1</v>
      </c>
      <c r="F27" s="214"/>
      <c r="G27" s="214"/>
      <c r="H27" s="214"/>
      <c r="L27" s="90"/>
    </row>
    <row r="28" spans="2:12" s="1" customFormat="1" ht="6.9" customHeight="1">
      <c r="B28" s="19"/>
      <c r="L28" s="19"/>
    </row>
    <row r="29" spans="2:12" s="1" customFormat="1" ht="6.9" customHeight="1">
      <c r="B29" s="19"/>
      <c r="D29" s="38"/>
      <c r="E29" s="38"/>
      <c r="F29" s="38"/>
      <c r="G29" s="38"/>
      <c r="H29" s="38"/>
      <c r="I29" s="38"/>
      <c r="J29" s="38"/>
      <c r="K29" s="38"/>
      <c r="L29" s="19"/>
    </row>
    <row r="30" spans="2:12" s="1" customFormat="1" ht="25.4" customHeight="1">
      <c r="B30" s="19"/>
      <c r="D30" s="92" t="s">
        <v>30</v>
      </c>
      <c r="J30" s="84">
        <f>ROUND(J136,2)</f>
        <v>0</v>
      </c>
      <c r="L30" s="19"/>
    </row>
    <row r="31" spans="2:12" s="1" customFormat="1" ht="6.9" customHeight="1">
      <c r="B31" s="19"/>
      <c r="D31" s="38"/>
      <c r="E31" s="38"/>
      <c r="F31" s="38"/>
      <c r="G31" s="38"/>
      <c r="H31" s="38"/>
      <c r="I31" s="38"/>
      <c r="J31" s="38"/>
      <c r="K31" s="38"/>
      <c r="L31" s="19"/>
    </row>
    <row r="32" spans="2:12" s="1" customFormat="1" ht="14.4" customHeight="1">
      <c r="B32" s="19"/>
      <c r="F32" s="83" t="s">
        <v>32</v>
      </c>
      <c r="I32" s="83" t="s">
        <v>31</v>
      </c>
      <c r="J32" s="83" t="s">
        <v>33</v>
      </c>
      <c r="L32" s="19"/>
    </row>
    <row r="33" spans="2:12" s="1" customFormat="1" ht="14.4" customHeight="1">
      <c r="B33" s="19"/>
      <c r="D33" s="86" t="s">
        <v>34</v>
      </c>
      <c r="E33" s="17" t="s">
        <v>35</v>
      </c>
      <c r="F33" s="93">
        <f>ROUND((SUM(BE136:BE371)),2)</f>
        <v>0</v>
      </c>
      <c r="I33" s="94">
        <v>0.21</v>
      </c>
      <c r="J33" s="93">
        <f>ROUND(((SUM(BE136:BE371))*I33),2)</f>
        <v>0</v>
      </c>
      <c r="L33" s="19"/>
    </row>
    <row r="34" spans="2:12" s="1" customFormat="1" ht="14.4" customHeight="1">
      <c r="B34" s="19"/>
      <c r="E34" s="17" t="s">
        <v>36</v>
      </c>
      <c r="F34" s="93">
        <f>ROUND((SUM(BF136:BF371)),2)</f>
        <v>0</v>
      </c>
      <c r="I34" s="94">
        <v>0.12</v>
      </c>
      <c r="J34" s="93">
        <f>ROUND(((SUM(BF136:BF371))*I34),2)</f>
        <v>0</v>
      </c>
      <c r="L34" s="19"/>
    </row>
    <row r="35" spans="2:12" s="1" customFormat="1" ht="14.4" customHeight="1" hidden="1">
      <c r="B35" s="19"/>
      <c r="E35" s="17" t="s">
        <v>37</v>
      </c>
      <c r="F35" s="93">
        <f>ROUND((SUM(BG136:BG371)),2)</f>
        <v>0</v>
      </c>
      <c r="I35" s="94">
        <v>0.21</v>
      </c>
      <c r="J35" s="93">
        <f>0</f>
        <v>0</v>
      </c>
      <c r="L35" s="19"/>
    </row>
    <row r="36" spans="2:12" s="1" customFormat="1" ht="14.4" customHeight="1" hidden="1">
      <c r="B36" s="19"/>
      <c r="E36" s="17" t="s">
        <v>38</v>
      </c>
      <c r="F36" s="93">
        <f>ROUND((SUM(BH136:BH371)),2)</f>
        <v>0</v>
      </c>
      <c r="I36" s="94">
        <v>0.12</v>
      </c>
      <c r="J36" s="93">
        <f>0</f>
        <v>0</v>
      </c>
      <c r="L36" s="19"/>
    </row>
    <row r="37" spans="2:12" s="1" customFormat="1" ht="14.4" customHeight="1" hidden="1">
      <c r="B37" s="19"/>
      <c r="E37" s="17" t="s">
        <v>39</v>
      </c>
      <c r="F37" s="93">
        <f>ROUND((SUM(BI136:BI371)),2)</f>
        <v>0</v>
      </c>
      <c r="I37" s="94">
        <v>0</v>
      </c>
      <c r="J37" s="93">
        <f>0</f>
        <v>0</v>
      </c>
      <c r="L37" s="19"/>
    </row>
    <row r="38" spans="2:12" s="1" customFormat="1" ht="6.9" customHeight="1">
      <c r="B38" s="19"/>
      <c r="L38" s="19"/>
    </row>
    <row r="39" spans="2:12" s="1" customFormat="1" ht="25.4" customHeight="1">
      <c r="B39" s="19"/>
      <c r="C39" s="95"/>
      <c r="D39" s="96" t="s">
        <v>40</v>
      </c>
      <c r="E39" s="41"/>
      <c r="F39" s="41"/>
      <c r="G39" s="97" t="s">
        <v>41</v>
      </c>
      <c r="H39" s="98" t="s">
        <v>42</v>
      </c>
      <c r="I39" s="41"/>
      <c r="J39" s="99">
        <f>SUM(J30:J37)</f>
        <v>0</v>
      </c>
      <c r="K39" s="100"/>
      <c r="L39" s="19"/>
    </row>
    <row r="40" spans="2:12" s="1" customFormat="1" ht="14.4" customHeight="1">
      <c r="B40" s="19"/>
      <c r="L40" s="19"/>
    </row>
    <row r="41" spans="2:12" ht="14.4" customHeight="1">
      <c r="B41" s="11"/>
      <c r="L41" s="11"/>
    </row>
    <row r="42" spans="2:12" ht="14.4" customHeight="1">
      <c r="B42" s="11"/>
      <c r="L42" s="11"/>
    </row>
    <row r="43" spans="2:12" ht="14.4" customHeight="1">
      <c r="B43" s="11"/>
      <c r="L43" s="11"/>
    </row>
    <row r="44" spans="2:12" ht="14.4" customHeight="1">
      <c r="B44" s="11"/>
      <c r="L44" s="11"/>
    </row>
    <row r="45" spans="2:12" ht="14.4" customHeight="1">
      <c r="B45" s="11"/>
      <c r="L45" s="11"/>
    </row>
    <row r="46" spans="2:12" ht="14.4" customHeight="1">
      <c r="B46" s="11"/>
      <c r="L46" s="11"/>
    </row>
    <row r="47" spans="2:12" ht="14.4" customHeight="1">
      <c r="B47" s="11"/>
      <c r="L47" s="11"/>
    </row>
    <row r="48" spans="2:12" ht="14.4" customHeight="1">
      <c r="B48" s="11"/>
      <c r="L48" s="11"/>
    </row>
    <row r="49" spans="2:12" ht="14.4" customHeight="1">
      <c r="B49" s="11"/>
      <c r="L49" s="11"/>
    </row>
    <row r="50" spans="2:12" s="1" customFormat="1" ht="14.4" customHeight="1">
      <c r="B50" s="19"/>
      <c r="D50" s="27" t="s">
        <v>43</v>
      </c>
      <c r="E50" s="28"/>
      <c r="F50" s="28"/>
      <c r="G50" s="27" t="s">
        <v>44</v>
      </c>
      <c r="H50" s="28"/>
      <c r="I50" s="28"/>
      <c r="J50" s="28"/>
      <c r="K50" s="28"/>
      <c r="L50" s="19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2:12" s="1" customFormat="1" ht="12.65">
      <c r="B61" s="19"/>
      <c r="D61" s="29" t="s">
        <v>45</v>
      </c>
      <c r="E61" s="21"/>
      <c r="F61" s="101" t="s">
        <v>46</v>
      </c>
      <c r="G61" s="29" t="s">
        <v>45</v>
      </c>
      <c r="H61" s="21"/>
      <c r="I61" s="21"/>
      <c r="J61" s="102" t="s">
        <v>46</v>
      </c>
      <c r="K61" s="21"/>
      <c r="L61" s="19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2:12" s="1" customFormat="1" ht="12.65">
      <c r="B65" s="19"/>
      <c r="D65" s="27" t="s">
        <v>47</v>
      </c>
      <c r="E65" s="28"/>
      <c r="F65" s="28"/>
      <c r="G65" s="27" t="s">
        <v>48</v>
      </c>
      <c r="H65" s="28"/>
      <c r="I65" s="28"/>
      <c r="J65" s="28"/>
      <c r="K65" s="28"/>
      <c r="L65" s="19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2:12" s="1" customFormat="1" ht="12.65">
      <c r="B76" s="19"/>
      <c r="D76" s="29" t="s">
        <v>45</v>
      </c>
      <c r="E76" s="21"/>
      <c r="F76" s="101" t="s">
        <v>46</v>
      </c>
      <c r="G76" s="29" t="s">
        <v>45</v>
      </c>
      <c r="H76" s="21"/>
      <c r="I76" s="21"/>
      <c r="J76" s="102" t="s">
        <v>46</v>
      </c>
      <c r="K76" s="21"/>
      <c r="L76" s="19"/>
    </row>
    <row r="77" spans="2:12" s="1" customFormat="1" ht="14.4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19"/>
    </row>
    <row r="81" spans="2:12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19"/>
    </row>
    <row r="82" spans="2:12" s="1" customFormat="1" ht="24.9" customHeight="1">
      <c r="B82" s="19"/>
      <c r="C82" s="12" t="s">
        <v>83</v>
      </c>
      <c r="L82" s="19"/>
    </row>
    <row r="83" spans="2:12" s="1" customFormat="1" ht="6.9" customHeight="1">
      <c r="B83" s="19"/>
      <c r="L83" s="19"/>
    </row>
    <row r="84" spans="2:12" s="1" customFormat="1" ht="12.05" customHeight="1">
      <c r="B84" s="19"/>
      <c r="C84" s="17" t="s">
        <v>14</v>
      </c>
      <c r="L84" s="19"/>
    </row>
    <row r="85" spans="2:12" s="1" customFormat="1" ht="16.5" customHeight="1">
      <c r="B85" s="19"/>
      <c r="E85" s="219" t="str">
        <f>E7</f>
        <v>Stavební úpravy bytu 232/1, Malé náměstí, Benešov</v>
      </c>
      <c r="F85" s="220"/>
      <c r="G85" s="220"/>
      <c r="H85" s="220"/>
      <c r="L85" s="19"/>
    </row>
    <row r="86" spans="2:12" s="1" customFormat="1" ht="12.05" customHeight="1">
      <c r="B86" s="19"/>
      <c r="C86" s="17" t="s">
        <v>81</v>
      </c>
      <c r="L86" s="19"/>
    </row>
    <row r="87" spans="2:12" s="1" customFormat="1" ht="16.5" customHeight="1">
      <c r="B87" s="19"/>
      <c r="E87" s="191" t="str">
        <f>E9</f>
        <v>SO 01 - Stavební úpravy bytu</v>
      </c>
      <c r="F87" s="218"/>
      <c r="G87" s="218"/>
      <c r="H87" s="218"/>
      <c r="L87" s="19"/>
    </row>
    <row r="88" spans="2:12" s="1" customFormat="1" ht="6.9" customHeight="1">
      <c r="B88" s="19"/>
      <c r="L88" s="19"/>
    </row>
    <row r="89" spans="2:12" s="1" customFormat="1" ht="12.05" customHeight="1">
      <c r="B89" s="19"/>
      <c r="C89" s="17" t="s">
        <v>18</v>
      </c>
      <c r="F89" s="15" t="str">
        <f>F12</f>
        <v xml:space="preserve"> </v>
      </c>
      <c r="I89" s="17" t="s">
        <v>20</v>
      </c>
      <c r="J89" s="85" t="str">
        <f>IF(J12="","",J12)</f>
        <v>28. 2. 2024</v>
      </c>
      <c r="L89" s="19"/>
    </row>
    <row r="90" spans="2:12" s="1" customFormat="1" ht="6.9" customHeight="1">
      <c r="B90" s="19"/>
      <c r="L90" s="19"/>
    </row>
    <row r="91" spans="2:12" s="1" customFormat="1" ht="15.2" customHeight="1">
      <c r="B91" s="19"/>
      <c r="C91" s="17" t="s">
        <v>22</v>
      </c>
      <c r="F91" s="15" t="str">
        <f>E15</f>
        <v xml:space="preserve"> </v>
      </c>
      <c r="I91" s="17" t="s">
        <v>26</v>
      </c>
      <c r="J91" s="82" t="str">
        <f>E21</f>
        <v xml:space="preserve"> </v>
      </c>
      <c r="L91" s="19"/>
    </row>
    <row r="92" spans="2:12" s="1" customFormat="1" ht="15.2" customHeight="1">
      <c r="B92" s="19"/>
      <c r="C92" s="17" t="s">
        <v>25</v>
      </c>
      <c r="F92" s="15" t="str">
        <f>IF(E18="","",E18)</f>
        <v/>
      </c>
      <c r="I92" s="17" t="s">
        <v>28</v>
      </c>
      <c r="J92" s="82" t="str">
        <f>E24</f>
        <v xml:space="preserve"> </v>
      </c>
      <c r="L92" s="19"/>
    </row>
    <row r="93" spans="2:12" s="1" customFormat="1" ht="10.3" customHeight="1">
      <c r="B93" s="19"/>
      <c r="L93" s="19"/>
    </row>
    <row r="94" spans="2:12" s="1" customFormat="1" ht="29.25" customHeight="1">
      <c r="B94" s="19"/>
      <c r="C94" s="103" t="s">
        <v>84</v>
      </c>
      <c r="D94" s="95"/>
      <c r="E94" s="95"/>
      <c r="F94" s="95"/>
      <c r="G94" s="95"/>
      <c r="H94" s="95"/>
      <c r="I94" s="95"/>
      <c r="J94" s="104" t="s">
        <v>85</v>
      </c>
      <c r="K94" s="95"/>
      <c r="L94" s="19"/>
    </row>
    <row r="95" spans="2:12" s="1" customFormat="1" ht="10.3" customHeight="1">
      <c r="B95" s="19"/>
      <c r="L95" s="19"/>
    </row>
    <row r="96" spans="2:47" s="1" customFormat="1" ht="22.8" customHeight="1">
      <c r="B96" s="19"/>
      <c r="C96" s="105" t="s">
        <v>86</v>
      </c>
      <c r="J96" s="84">
        <f>J136</f>
        <v>0</v>
      </c>
      <c r="L96" s="19"/>
      <c r="AU96" s="8" t="s">
        <v>87</v>
      </c>
    </row>
    <row r="97" spans="2:12" s="107" customFormat="1" ht="24.9" customHeight="1">
      <c r="B97" s="106"/>
      <c r="D97" s="108" t="s">
        <v>88</v>
      </c>
      <c r="E97" s="109"/>
      <c r="F97" s="109"/>
      <c r="G97" s="109"/>
      <c r="H97" s="109"/>
      <c r="I97" s="109"/>
      <c r="J97" s="110">
        <f>J137</f>
        <v>0</v>
      </c>
      <c r="L97" s="106"/>
    </row>
    <row r="98" spans="2:12" s="112" customFormat="1" ht="19.9" customHeight="1">
      <c r="B98" s="111"/>
      <c r="D98" s="113" t="s">
        <v>89</v>
      </c>
      <c r="E98" s="114"/>
      <c r="F98" s="114"/>
      <c r="G98" s="114"/>
      <c r="H98" s="114"/>
      <c r="I98" s="114"/>
      <c r="J98" s="115">
        <f>J138</f>
        <v>0</v>
      </c>
      <c r="L98" s="111"/>
    </row>
    <row r="99" spans="2:12" s="112" customFormat="1" ht="19.9" customHeight="1">
      <c r="B99" s="111"/>
      <c r="D99" s="113" t="s">
        <v>90</v>
      </c>
      <c r="E99" s="114"/>
      <c r="F99" s="114"/>
      <c r="G99" s="114"/>
      <c r="H99" s="114"/>
      <c r="I99" s="114"/>
      <c r="J99" s="115">
        <f>J157</f>
        <v>0</v>
      </c>
      <c r="L99" s="111"/>
    </row>
    <row r="100" spans="2:12" s="112" customFormat="1" ht="19.9" customHeight="1">
      <c r="B100" s="111"/>
      <c r="D100" s="113" t="s">
        <v>91</v>
      </c>
      <c r="E100" s="114"/>
      <c r="F100" s="114"/>
      <c r="G100" s="114"/>
      <c r="H100" s="114"/>
      <c r="I100" s="114"/>
      <c r="J100" s="115">
        <f>J183</f>
        <v>0</v>
      </c>
      <c r="L100" s="111"/>
    </row>
    <row r="101" spans="2:12" s="112" customFormat="1" ht="19.9" customHeight="1">
      <c r="B101" s="111"/>
      <c r="D101" s="113" t="s">
        <v>92</v>
      </c>
      <c r="E101" s="114"/>
      <c r="F101" s="114"/>
      <c r="G101" s="114"/>
      <c r="H101" s="114"/>
      <c r="I101" s="114"/>
      <c r="J101" s="115">
        <f>J192</f>
        <v>0</v>
      </c>
      <c r="L101" s="111"/>
    </row>
    <row r="102" spans="2:12" s="112" customFormat="1" ht="19.9" customHeight="1">
      <c r="B102" s="111"/>
      <c r="D102" s="113" t="s">
        <v>93</v>
      </c>
      <c r="E102" s="114"/>
      <c r="F102" s="114"/>
      <c r="G102" s="114"/>
      <c r="H102" s="114"/>
      <c r="I102" s="114"/>
      <c r="J102" s="115">
        <f>J225</f>
        <v>0</v>
      </c>
      <c r="L102" s="111"/>
    </row>
    <row r="103" spans="2:12" s="107" customFormat="1" ht="24.9" customHeight="1">
      <c r="B103" s="106"/>
      <c r="D103" s="108" t="s">
        <v>94</v>
      </c>
      <c r="E103" s="109"/>
      <c r="F103" s="109"/>
      <c r="G103" s="109"/>
      <c r="H103" s="109"/>
      <c r="I103" s="109"/>
      <c r="J103" s="110">
        <f>J227</f>
        <v>0</v>
      </c>
      <c r="L103" s="106"/>
    </row>
    <row r="104" spans="2:12" s="112" customFormat="1" ht="19.9" customHeight="1">
      <c r="B104" s="111"/>
      <c r="D104" s="113" t="s">
        <v>95</v>
      </c>
      <c r="E104" s="114"/>
      <c r="F104" s="114"/>
      <c r="G104" s="114"/>
      <c r="H104" s="114"/>
      <c r="I104" s="114"/>
      <c r="J104" s="115">
        <f>J228</f>
        <v>0</v>
      </c>
      <c r="L104" s="111"/>
    </row>
    <row r="105" spans="2:12" s="112" customFormat="1" ht="19.9" customHeight="1">
      <c r="B105" s="111"/>
      <c r="D105" s="113" t="s">
        <v>96</v>
      </c>
      <c r="E105" s="114"/>
      <c r="F105" s="114"/>
      <c r="G105" s="114"/>
      <c r="H105" s="114"/>
      <c r="I105" s="114"/>
      <c r="J105" s="115">
        <f>J240</f>
        <v>0</v>
      </c>
      <c r="L105" s="111"/>
    </row>
    <row r="106" spans="2:12" s="112" customFormat="1" ht="19.9" customHeight="1">
      <c r="B106" s="111"/>
      <c r="D106" s="113" t="s">
        <v>97</v>
      </c>
      <c r="E106" s="114"/>
      <c r="F106" s="114"/>
      <c r="G106" s="114"/>
      <c r="H106" s="114"/>
      <c r="I106" s="114"/>
      <c r="J106" s="115">
        <f>J258</f>
        <v>0</v>
      </c>
      <c r="L106" s="111"/>
    </row>
    <row r="107" spans="2:12" s="112" customFormat="1" ht="19.9" customHeight="1">
      <c r="B107" s="111"/>
      <c r="D107" s="113" t="s">
        <v>98</v>
      </c>
      <c r="E107" s="114"/>
      <c r="F107" s="114"/>
      <c r="G107" s="114"/>
      <c r="H107" s="114"/>
      <c r="I107" s="114"/>
      <c r="J107" s="115">
        <f>J274</f>
        <v>0</v>
      </c>
      <c r="L107" s="111"/>
    </row>
    <row r="108" spans="2:12" s="112" customFormat="1" ht="19.9" customHeight="1">
      <c r="B108" s="111"/>
      <c r="D108" s="113" t="s">
        <v>99</v>
      </c>
      <c r="E108" s="114"/>
      <c r="F108" s="114"/>
      <c r="G108" s="114"/>
      <c r="H108" s="114"/>
      <c r="I108" s="114"/>
      <c r="J108" s="115">
        <f>J277</f>
        <v>0</v>
      </c>
      <c r="L108" s="111"/>
    </row>
    <row r="109" spans="2:12" s="112" customFormat="1" ht="19.9" customHeight="1">
      <c r="B109" s="111"/>
      <c r="D109" s="113" t="s">
        <v>100</v>
      </c>
      <c r="E109" s="114"/>
      <c r="F109" s="114"/>
      <c r="G109" s="114"/>
      <c r="H109" s="114"/>
      <c r="I109" s="114"/>
      <c r="J109" s="115">
        <f>J285</f>
        <v>0</v>
      </c>
      <c r="L109" s="111"/>
    </row>
    <row r="110" spans="2:12" s="112" customFormat="1" ht="19.9" customHeight="1">
      <c r="B110" s="111"/>
      <c r="D110" s="113" t="s">
        <v>101</v>
      </c>
      <c r="E110" s="114"/>
      <c r="F110" s="114"/>
      <c r="G110" s="114"/>
      <c r="H110" s="114"/>
      <c r="I110" s="114"/>
      <c r="J110" s="115">
        <f>J299</f>
        <v>0</v>
      </c>
      <c r="L110" s="111"/>
    </row>
    <row r="111" spans="2:12" s="112" customFormat="1" ht="19.9" customHeight="1">
      <c r="B111" s="111"/>
      <c r="D111" s="113" t="s">
        <v>102</v>
      </c>
      <c r="E111" s="114"/>
      <c r="F111" s="114"/>
      <c r="G111" s="114"/>
      <c r="H111" s="114"/>
      <c r="I111" s="114"/>
      <c r="J111" s="115">
        <f>J307</f>
        <v>0</v>
      </c>
      <c r="L111" s="111"/>
    </row>
    <row r="112" spans="2:12" s="112" customFormat="1" ht="19.9" customHeight="1">
      <c r="B112" s="111"/>
      <c r="D112" s="113" t="s">
        <v>103</v>
      </c>
      <c r="E112" s="114"/>
      <c r="F112" s="114"/>
      <c r="G112" s="114"/>
      <c r="H112" s="114"/>
      <c r="I112" s="114"/>
      <c r="J112" s="115">
        <f>J326</f>
        <v>0</v>
      </c>
      <c r="L112" s="111"/>
    </row>
    <row r="113" spans="2:12" s="112" customFormat="1" ht="19.9" customHeight="1">
      <c r="B113" s="111"/>
      <c r="D113" s="113" t="s">
        <v>104</v>
      </c>
      <c r="E113" s="114"/>
      <c r="F113" s="114"/>
      <c r="G113" s="114"/>
      <c r="H113" s="114"/>
      <c r="I113" s="114"/>
      <c r="J113" s="115">
        <f>J333</f>
        <v>0</v>
      </c>
      <c r="L113" s="111"/>
    </row>
    <row r="114" spans="2:12" s="112" customFormat="1" ht="19.9" customHeight="1">
      <c r="B114" s="111"/>
      <c r="D114" s="113" t="s">
        <v>105</v>
      </c>
      <c r="E114" s="114"/>
      <c r="F114" s="114"/>
      <c r="G114" s="114"/>
      <c r="H114" s="114"/>
      <c r="I114" s="114"/>
      <c r="J114" s="115">
        <f>J350</f>
        <v>0</v>
      </c>
      <c r="L114" s="111"/>
    </row>
    <row r="115" spans="2:12" s="112" customFormat="1" ht="19.9" customHeight="1">
      <c r="B115" s="111"/>
      <c r="D115" s="113" t="s">
        <v>106</v>
      </c>
      <c r="E115" s="114"/>
      <c r="F115" s="114"/>
      <c r="G115" s="114"/>
      <c r="H115" s="114"/>
      <c r="I115" s="114"/>
      <c r="J115" s="115">
        <f>J357</f>
        <v>0</v>
      </c>
      <c r="L115" s="111"/>
    </row>
    <row r="116" spans="2:12" s="107" customFormat="1" ht="24.9" customHeight="1">
      <c r="B116" s="106"/>
      <c r="D116" s="108" t="s">
        <v>107</v>
      </c>
      <c r="E116" s="109"/>
      <c r="F116" s="109"/>
      <c r="G116" s="109"/>
      <c r="H116" s="109"/>
      <c r="I116" s="109"/>
      <c r="J116" s="110">
        <f>J366</f>
        <v>0</v>
      </c>
      <c r="L116" s="106"/>
    </row>
    <row r="117" spans="2:12" s="1" customFormat="1" ht="21.9" customHeight="1">
      <c r="B117" s="19"/>
      <c r="L117" s="19"/>
    </row>
    <row r="118" spans="2:12" s="1" customFormat="1" ht="6.9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19"/>
    </row>
    <row r="122" spans="2:12" s="1" customFormat="1" ht="6.9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19"/>
    </row>
    <row r="123" spans="2:12" s="1" customFormat="1" ht="24.9" customHeight="1">
      <c r="B123" s="19"/>
      <c r="C123" s="12" t="s">
        <v>108</v>
      </c>
      <c r="L123" s="19"/>
    </row>
    <row r="124" spans="2:12" s="1" customFormat="1" ht="6.9" customHeight="1">
      <c r="B124" s="19"/>
      <c r="L124" s="19"/>
    </row>
    <row r="125" spans="2:12" s="1" customFormat="1" ht="12.05" customHeight="1">
      <c r="B125" s="19"/>
      <c r="C125" s="17" t="s">
        <v>14</v>
      </c>
      <c r="L125" s="19"/>
    </row>
    <row r="126" spans="2:12" s="1" customFormat="1" ht="16.5" customHeight="1">
      <c r="B126" s="19"/>
      <c r="E126" s="219" t="str">
        <f>E7</f>
        <v>Stavební úpravy bytu 232/1, Malé náměstí, Benešov</v>
      </c>
      <c r="F126" s="220"/>
      <c r="G126" s="220"/>
      <c r="H126" s="220"/>
      <c r="L126" s="19"/>
    </row>
    <row r="127" spans="2:12" s="1" customFormat="1" ht="12.05" customHeight="1">
      <c r="B127" s="19"/>
      <c r="C127" s="17" t="s">
        <v>81</v>
      </c>
      <c r="L127" s="19"/>
    </row>
    <row r="128" spans="2:12" s="1" customFormat="1" ht="16.5" customHeight="1">
      <c r="B128" s="19"/>
      <c r="E128" s="191" t="str">
        <f>E9</f>
        <v>SO 01 - Stavební úpravy bytu</v>
      </c>
      <c r="F128" s="218"/>
      <c r="G128" s="218"/>
      <c r="H128" s="218"/>
      <c r="L128" s="19"/>
    </row>
    <row r="129" spans="2:12" s="1" customFormat="1" ht="6.9" customHeight="1">
      <c r="B129" s="19"/>
      <c r="L129" s="19"/>
    </row>
    <row r="130" spans="2:12" s="1" customFormat="1" ht="12.05" customHeight="1">
      <c r="B130" s="19"/>
      <c r="C130" s="17" t="s">
        <v>18</v>
      </c>
      <c r="F130" s="15" t="str">
        <f>F12</f>
        <v xml:space="preserve"> </v>
      </c>
      <c r="I130" s="17" t="s">
        <v>20</v>
      </c>
      <c r="J130" s="85" t="str">
        <f>IF(J12="","",J12)</f>
        <v>28. 2. 2024</v>
      </c>
      <c r="L130" s="19"/>
    </row>
    <row r="131" spans="2:12" s="1" customFormat="1" ht="6.9" customHeight="1">
      <c r="B131" s="19"/>
      <c r="L131" s="19"/>
    </row>
    <row r="132" spans="2:12" s="1" customFormat="1" ht="15.2" customHeight="1">
      <c r="B132" s="19"/>
      <c r="C132" s="17" t="s">
        <v>22</v>
      </c>
      <c r="F132" s="15" t="str">
        <f>E15</f>
        <v xml:space="preserve"> </v>
      </c>
      <c r="I132" s="17" t="s">
        <v>26</v>
      </c>
      <c r="J132" s="82" t="str">
        <f>E21</f>
        <v xml:space="preserve"> </v>
      </c>
      <c r="L132" s="19"/>
    </row>
    <row r="133" spans="2:12" s="1" customFormat="1" ht="15.2" customHeight="1">
      <c r="B133" s="19"/>
      <c r="C133" s="17" t="s">
        <v>25</v>
      </c>
      <c r="F133" s="15" t="str">
        <f>IF(E18="","",E18)</f>
        <v/>
      </c>
      <c r="I133" s="17" t="s">
        <v>28</v>
      </c>
      <c r="J133" s="82" t="str">
        <f>E24</f>
        <v xml:space="preserve"> </v>
      </c>
      <c r="L133" s="19"/>
    </row>
    <row r="134" spans="2:12" s="1" customFormat="1" ht="10.3" customHeight="1">
      <c r="B134" s="19"/>
      <c r="L134" s="19"/>
    </row>
    <row r="135" spans="2:20" s="121" customFormat="1" ht="29.25" customHeight="1">
      <c r="B135" s="116"/>
      <c r="C135" s="117" t="s">
        <v>109</v>
      </c>
      <c r="D135" s="118" t="s">
        <v>55</v>
      </c>
      <c r="E135" s="118" t="s">
        <v>51</v>
      </c>
      <c r="F135" s="118" t="s">
        <v>52</v>
      </c>
      <c r="G135" s="118" t="s">
        <v>110</v>
      </c>
      <c r="H135" s="118" t="s">
        <v>111</v>
      </c>
      <c r="I135" s="118" t="s">
        <v>112</v>
      </c>
      <c r="J135" s="119" t="s">
        <v>85</v>
      </c>
      <c r="K135" s="120" t="s">
        <v>113</v>
      </c>
      <c r="L135" s="116"/>
      <c r="M135" s="43" t="s">
        <v>1</v>
      </c>
      <c r="N135" s="44" t="s">
        <v>34</v>
      </c>
      <c r="O135" s="44" t="s">
        <v>114</v>
      </c>
      <c r="P135" s="44" t="s">
        <v>115</v>
      </c>
      <c r="Q135" s="44" t="s">
        <v>116</v>
      </c>
      <c r="R135" s="44" t="s">
        <v>117</v>
      </c>
      <c r="S135" s="44" t="s">
        <v>118</v>
      </c>
      <c r="T135" s="45" t="s">
        <v>119</v>
      </c>
    </row>
    <row r="136" spans="2:63" s="1" customFormat="1" ht="22.8" customHeight="1">
      <c r="B136" s="19"/>
      <c r="C136" s="48" t="s">
        <v>120</v>
      </c>
      <c r="J136" s="122">
        <f>BK136</f>
        <v>0</v>
      </c>
      <c r="L136" s="19"/>
      <c r="M136" s="46"/>
      <c r="N136" s="38"/>
      <c r="O136" s="38"/>
      <c r="P136" s="123">
        <f>P137+P227+P366</f>
        <v>509.27416900000003</v>
      </c>
      <c r="Q136" s="38"/>
      <c r="R136" s="123">
        <f>R137+R227+R366</f>
        <v>10.422344050000001</v>
      </c>
      <c r="S136" s="38"/>
      <c r="T136" s="124">
        <f>T137+T227+T366</f>
        <v>5.670185149999999</v>
      </c>
      <c r="AT136" s="8" t="s">
        <v>69</v>
      </c>
      <c r="AU136" s="8" t="s">
        <v>87</v>
      </c>
      <c r="BK136" s="125">
        <f>BK137+BK227+BK366</f>
        <v>0</v>
      </c>
    </row>
    <row r="137" spans="2:63" s="127" customFormat="1" ht="25.95" customHeight="1">
      <c r="B137" s="126"/>
      <c r="D137" s="128" t="s">
        <v>69</v>
      </c>
      <c r="E137" s="129" t="s">
        <v>121</v>
      </c>
      <c r="F137" s="129" t="s">
        <v>122</v>
      </c>
      <c r="J137" s="130">
        <f>BK137</f>
        <v>0</v>
      </c>
      <c r="L137" s="126"/>
      <c r="M137" s="131"/>
      <c r="P137" s="132">
        <f>P138+P157+P183+P192+P225</f>
        <v>278.108106</v>
      </c>
      <c r="R137" s="132">
        <f>R138+R157+R183+R192+R225</f>
        <v>6.935159230000001</v>
      </c>
      <c r="T137" s="133">
        <f>T138+T157+T183+T192+T225</f>
        <v>5.612413859999999</v>
      </c>
      <c r="AR137" s="128" t="s">
        <v>78</v>
      </c>
      <c r="AT137" s="134" t="s">
        <v>69</v>
      </c>
      <c r="AU137" s="134" t="s">
        <v>70</v>
      </c>
      <c r="AY137" s="128" t="s">
        <v>123</v>
      </c>
      <c r="BK137" s="135">
        <f>BK138+BK157+BK183+BK192+BK225</f>
        <v>0</v>
      </c>
    </row>
    <row r="138" spans="2:63" s="127" customFormat="1" ht="22.8" customHeight="1">
      <c r="B138" s="126"/>
      <c r="D138" s="128" t="s">
        <v>69</v>
      </c>
      <c r="E138" s="136" t="s">
        <v>124</v>
      </c>
      <c r="F138" s="136" t="s">
        <v>125</v>
      </c>
      <c r="J138" s="137">
        <f>BK138</f>
        <v>0</v>
      </c>
      <c r="L138" s="126"/>
      <c r="M138" s="131"/>
      <c r="P138" s="132">
        <f>SUM(P139:P156)</f>
        <v>12.93193</v>
      </c>
      <c r="R138" s="132">
        <f>SUM(R139:R156)</f>
        <v>1.2365104400000002</v>
      </c>
      <c r="T138" s="133">
        <f>SUM(T139:T156)</f>
        <v>0</v>
      </c>
      <c r="AR138" s="128" t="s">
        <v>78</v>
      </c>
      <c r="AT138" s="134" t="s">
        <v>69</v>
      </c>
      <c r="AU138" s="134" t="s">
        <v>78</v>
      </c>
      <c r="AY138" s="128" t="s">
        <v>123</v>
      </c>
      <c r="BK138" s="135">
        <f>SUM(BK139:BK156)</f>
        <v>0</v>
      </c>
    </row>
    <row r="139" spans="2:65" s="1" customFormat="1" ht="24.2" customHeight="1">
      <c r="B139" s="19"/>
      <c r="C139" s="138" t="s">
        <v>78</v>
      </c>
      <c r="D139" s="138" t="s">
        <v>126</v>
      </c>
      <c r="E139" s="139" t="s">
        <v>127</v>
      </c>
      <c r="F139" s="140" t="s">
        <v>128</v>
      </c>
      <c r="G139" s="141" t="s">
        <v>129</v>
      </c>
      <c r="H139" s="142">
        <v>3.115</v>
      </c>
      <c r="I139" s="87"/>
      <c r="J139" s="143">
        <f>ROUND(I139*H139,2)</f>
        <v>0</v>
      </c>
      <c r="K139" s="144"/>
      <c r="L139" s="19"/>
      <c r="M139" s="145" t="s">
        <v>1</v>
      </c>
      <c r="N139" s="146" t="s">
        <v>36</v>
      </c>
      <c r="O139" s="147">
        <v>0.52</v>
      </c>
      <c r="P139" s="147">
        <f>O139*H139</f>
        <v>1.6198000000000001</v>
      </c>
      <c r="Q139" s="147">
        <v>0.06172</v>
      </c>
      <c r="R139" s="147">
        <f>Q139*H139</f>
        <v>0.1922578</v>
      </c>
      <c r="S139" s="147">
        <v>0</v>
      </c>
      <c r="T139" s="148">
        <f>S139*H139</f>
        <v>0</v>
      </c>
      <c r="AR139" s="149" t="s">
        <v>130</v>
      </c>
      <c r="AT139" s="149" t="s">
        <v>126</v>
      </c>
      <c r="AU139" s="149" t="s">
        <v>131</v>
      </c>
      <c r="AY139" s="8" t="s">
        <v>123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8" t="s">
        <v>131</v>
      </c>
      <c r="BK139" s="150">
        <f>ROUND(I139*H139,2)</f>
        <v>0</v>
      </c>
      <c r="BL139" s="8" t="s">
        <v>130</v>
      </c>
      <c r="BM139" s="149" t="s">
        <v>132</v>
      </c>
    </row>
    <row r="140" spans="2:51" s="152" customFormat="1" ht="12">
      <c r="B140" s="151"/>
      <c r="D140" s="153" t="s">
        <v>133</v>
      </c>
      <c r="E140" s="154" t="s">
        <v>1</v>
      </c>
      <c r="F140" s="155" t="s">
        <v>134</v>
      </c>
      <c r="H140" s="154" t="s">
        <v>1</v>
      </c>
      <c r="L140" s="151"/>
      <c r="M140" s="156"/>
      <c r="T140" s="157"/>
      <c r="AT140" s="154" t="s">
        <v>133</v>
      </c>
      <c r="AU140" s="154" t="s">
        <v>131</v>
      </c>
      <c r="AV140" s="152" t="s">
        <v>78</v>
      </c>
      <c r="AW140" s="152" t="s">
        <v>27</v>
      </c>
      <c r="AX140" s="152" t="s">
        <v>70</v>
      </c>
      <c r="AY140" s="154" t="s">
        <v>123</v>
      </c>
    </row>
    <row r="141" spans="2:51" s="159" customFormat="1" ht="12">
      <c r="B141" s="158"/>
      <c r="D141" s="153" t="s">
        <v>133</v>
      </c>
      <c r="E141" s="160" t="s">
        <v>1</v>
      </c>
      <c r="F141" s="161" t="s">
        <v>135</v>
      </c>
      <c r="H141" s="162">
        <v>3.115</v>
      </c>
      <c r="L141" s="158"/>
      <c r="M141" s="163"/>
      <c r="T141" s="164"/>
      <c r="AT141" s="160" t="s">
        <v>133</v>
      </c>
      <c r="AU141" s="160" t="s">
        <v>131</v>
      </c>
      <c r="AV141" s="159" t="s">
        <v>131</v>
      </c>
      <c r="AW141" s="159" t="s">
        <v>27</v>
      </c>
      <c r="AX141" s="159" t="s">
        <v>70</v>
      </c>
      <c r="AY141" s="160" t="s">
        <v>123</v>
      </c>
    </row>
    <row r="142" spans="2:65" s="1" customFormat="1" ht="24.2" customHeight="1">
      <c r="B142" s="19"/>
      <c r="C142" s="138" t="s">
        <v>131</v>
      </c>
      <c r="D142" s="138" t="s">
        <v>126</v>
      </c>
      <c r="E142" s="139" t="s">
        <v>136</v>
      </c>
      <c r="F142" s="140" t="s">
        <v>137</v>
      </c>
      <c r="G142" s="141" t="s">
        <v>129</v>
      </c>
      <c r="H142" s="142">
        <v>13.118</v>
      </c>
      <c r="I142" s="87"/>
      <c r="J142" s="143">
        <f>ROUND(I142*H142,2)</f>
        <v>0</v>
      </c>
      <c r="K142" s="144"/>
      <c r="L142" s="19"/>
      <c r="M142" s="145" t="s">
        <v>1</v>
      </c>
      <c r="N142" s="146" t="s">
        <v>36</v>
      </c>
      <c r="O142" s="147">
        <v>0.535</v>
      </c>
      <c r="P142" s="147">
        <f>O142*H142</f>
        <v>7.01813</v>
      </c>
      <c r="Q142" s="147">
        <v>0.06998</v>
      </c>
      <c r="R142" s="147">
        <f>Q142*H142</f>
        <v>0.9179976400000001</v>
      </c>
      <c r="S142" s="147">
        <v>0</v>
      </c>
      <c r="T142" s="148">
        <f>S142*H142</f>
        <v>0</v>
      </c>
      <c r="AR142" s="149" t="s">
        <v>130</v>
      </c>
      <c r="AT142" s="149" t="s">
        <v>126</v>
      </c>
      <c r="AU142" s="149" t="s">
        <v>131</v>
      </c>
      <c r="AY142" s="8" t="s">
        <v>123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8" t="s">
        <v>131</v>
      </c>
      <c r="BK142" s="150">
        <f>ROUND(I142*H142,2)</f>
        <v>0</v>
      </c>
      <c r="BL142" s="8" t="s">
        <v>130</v>
      </c>
      <c r="BM142" s="149" t="s">
        <v>138</v>
      </c>
    </row>
    <row r="143" spans="2:51" s="152" customFormat="1" ht="12">
      <c r="B143" s="151"/>
      <c r="D143" s="153" t="s">
        <v>133</v>
      </c>
      <c r="E143" s="154" t="s">
        <v>1</v>
      </c>
      <c r="F143" s="155" t="s">
        <v>134</v>
      </c>
      <c r="H143" s="154" t="s">
        <v>1</v>
      </c>
      <c r="L143" s="151"/>
      <c r="M143" s="156"/>
      <c r="T143" s="157"/>
      <c r="AT143" s="154" t="s">
        <v>133</v>
      </c>
      <c r="AU143" s="154" t="s">
        <v>131</v>
      </c>
      <c r="AV143" s="152" t="s">
        <v>78</v>
      </c>
      <c r="AW143" s="152" t="s">
        <v>27</v>
      </c>
      <c r="AX143" s="152" t="s">
        <v>70</v>
      </c>
      <c r="AY143" s="154" t="s">
        <v>123</v>
      </c>
    </row>
    <row r="144" spans="2:51" s="159" customFormat="1" ht="12">
      <c r="B144" s="158"/>
      <c r="D144" s="153" t="s">
        <v>133</v>
      </c>
      <c r="E144" s="160" t="s">
        <v>1</v>
      </c>
      <c r="F144" s="161" t="s">
        <v>139</v>
      </c>
      <c r="H144" s="162">
        <v>13.118</v>
      </c>
      <c r="L144" s="158"/>
      <c r="M144" s="163"/>
      <c r="T144" s="164"/>
      <c r="AT144" s="160" t="s">
        <v>133</v>
      </c>
      <c r="AU144" s="160" t="s">
        <v>131</v>
      </c>
      <c r="AV144" s="159" t="s">
        <v>131</v>
      </c>
      <c r="AW144" s="159" t="s">
        <v>27</v>
      </c>
      <c r="AX144" s="159" t="s">
        <v>70</v>
      </c>
      <c r="AY144" s="160" t="s">
        <v>123</v>
      </c>
    </row>
    <row r="145" spans="2:65" s="1" customFormat="1" ht="24.2" customHeight="1">
      <c r="B145" s="19"/>
      <c r="C145" s="138" t="s">
        <v>124</v>
      </c>
      <c r="D145" s="138" t="s">
        <v>126</v>
      </c>
      <c r="E145" s="139" t="s">
        <v>140</v>
      </c>
      <c r="F145" s="140" t="s">
        <v>141</v>
      </c>
      <c r="G145" s="141" t="s">
        <v>142</v>
      </c>
      <c r="H145" s="142">
        <v>17.5</v>
      </c>
      <c r="I145" s="87"/>
      <c r="J145" s="143">
        <f>ROUND(I145*H145,2)</f>
        <v>0</v>
      </c>
      <c r="K145" s="144"/>
      <c r="L145" s="19"/>
      <c r="M145" s="145" t="s">
        <v>1</v>
      </c>
      <c r="N145" s="146" t="s">
        <v>36</v>
      </c>
      <c r="O145" s="147">
        <v>0.2</v>
      </c>
      <c r="P145" s="147">
        <f>O145*H145</f>
        <v>3.5</v>
      </c>
      <c r="Q145" s="147">
        <v>0.00013</v>
      </c>
      <c r="R145" s="147">
        <f>Q145*H145</f>
        <v>0.0022749999999999997</v>
      </c>
      <c r="S145" s="147">
        <v>0</v>
      </c>
      <c r="T145" s="148">
        <f>S145*H145</f>
        <v>0</v>
      </c>
      <c r="AR145" s="149" t="s">
        <v>130</v>
      </c>
      <c r="AT145" s="149" t="s">
        <v>126</v>
      </c>
      <c r="AU145" s="149" t="s">
        <v>131</v>
      </c>
      <c r="AY145" s="8" t="s">
        <v>123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8" t="s">
        <v>131</v>
      </c>
      <c r="BK145" s="150">
        <f>ROUND(I145*H145,2)</f>
        <v>0</v>
      </c>
      <c r="BL145" s="8" t="s">
        <v>130</v>
      </c>
      <c r="BM145" s="149" t="s">
        <v>143</v>
      </c>
    </row>
    <row r="146" spans="2:51" s="152" customFormat="1" ht="12">
      <c r="B146" s="151"/>
      <c r="D146" s="153" t="s">
        <v>133</v>
      </c>
      <c r="E146" s="154" t="s">
        <v>1</v>
      </c>
      <c r="F146" s="155" t="s">
        <v>134</v>
      </c>
      <c r="H146" s="154" t="s">
        <v>1</v>
      </c>
      <c r="L146" s="151"/>
      <c r="M146" s="156"/>
      <c r="T146" s="157"/>
      <c r="AT146" s="154" t="s">
        <v>133</v>
      </c>
      <c r="AU146" s="154" t="s">
        <v>131</v>
      </c>
      <c r="AV146" s="152" t="s">
        <v>78</v>
      </c>
      <c r="AW146" s="152" t="s">
        <v>27</v>
      </c>
      <c r="AX146" s="152" t="s">
        <v>70</v>
      </c>
      <c r="AY146" s="154" t="s">
        <v>123</v>
      </c>
    </row>
    <row r="147" spans="2:51" s="159" customFormat="1" ht="12">
      <c r="B147" s="158"/>
      <c r="D147" s="153" t="s">
        <v>133</v>
      </c>
      <c r="E147" s="160" t="s">
        <v>1</v>
      </c>
      <c r="F147" s="161" t="s">
        <v>144</v>
      </c>
      <c r="H147" s="162">
        <v>17.5</v>
      </c>
      <c r="L147" s="158"/>
      <c r="M147" s="163"/>
      <c r="T147" s="164"/>
      <c r="AT147" s="160" t="s">
        <v>133</v>
      </c>
      <c r="AU147" s="160" t="s">
        <v>131</v>
      </c>
      <c r="AV147" s="159" t="s">
        <v>131</v>
      </c>
      <c r="AW147" s="159" t="s">
        <v>27</v>
      </c>
      <c r="AX147" s="159" t="s">
        <v>70</v>
      </c>
      <c r="AY147" s="160" t="s">
        <v>123</v>
      </c>
    </row>
    <row r="148" spans="2:65" s="1" customFormat="1" ht="24.2" customHeight="1">
      <c r="B148" s="19"/>
      <c r="C148" s="138" t="s">
        <v>130</v>
      </c>
      <c r="D148" s="138" t="s">
        <v>126</v>
      </c>
      <c r="E148" s="139" t="s">
        <v>145</v>
      </c>
      <c r="F148" s="140" t="s">
        <v>146</v>
      </c>
      <c r="G148" s="141" t="s">
        <v>147</v>
      </c>
      <c r="H148" s="142">
        <v>1</v>
      </c>
      <c r="I148" s="87"/>
      <c r="J148" s="143">
        <f>ROUND(I148*H148,2)</f>
        <v>0</v>
      </c>
      <c r="K148" s="144"/>
      <c r="L148" s="19"/>
      <c r="M148" s="145" t="s">
        <v>1</v>
      </c>
      <c r="N148" s="146" t="s">
        <v>36</v>
      </c>
      <c r="O148" s="147">
        <v>0.192</v>
      </c>
      <c r="P148" s="147">
        <f>O148*H148</f>
        <v>0.192</v>
      </c>
      <c r="Q148" s="147">
        <v>0.02628</v>
      </c>
      <c r="R148" s="147">
        <f>Q148*H148</f>
        <v>0.02628</v>
      </c>
      <c r="S148" s="147">
        <v>0</v>
      </c>
      <c r="T148" s="148">
        <f>S148*H148</f>
        <v>0</v>
      </c>
      <c r="AR148" s="149" t="s">
        <v>130</v>
      </c>
      <c r="AT148" s="149" t="s">
        <v>126</v>
      </c>
      <c r="AU148" s="149" t="s">
        <v>131</v>
      </c>
      <c r="AY148" s="8" t="s">
        <v>123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8" t="s">
        <v>131</v>
      </c>
      <c r="BK148" s="150">
        <f>ROUND(I148*H148,2)</f>
        <v>0</v>
      </c>
      <c r="BL148" s="8" t="s">
        <v>130</v>
      </c>
      <c r="BM148" s="149" t="s">
        <v>148</v>
      </c>
    </row>
    <row r="149" spans="2:51" s="152" customFormat="1" ht="12">
      <c r="B149" s="151"/>
      <c r="D149" s="153" t="s">
        <v>133</v>
      </c>
      <c r="E149" s="154" t="s">
        <v>1</v>
      </c>
      <c r="F149" s="155" t="s">
        <v>134</v>
      </c>
      <c r="H149" s="154" t="s">
        <v>1</v>
      </c>
      <c r="L149" s="151"/>
      <c r="M149" s="156"/>
      <c r="T149" s="157"/>
      <c r="AT149" s="154" t="s">
        <v>133</v>
      </c>
      <c r="AU149" s="154" t="s">
        <v>131</v>
      </c>
      <c r="AV149" s="152" t="s">
        <v>78</v>
      </c>
      <c r="AW149" s="152" t="s">
        <v>27</v>
      </c>
      <c r="AX149" s="152" t="s">
        <v>70</v>
      </c>
      <c r="AY149" s="154" t="s">
        <v>123</v>
      </c>
    </row>
    <row r="150" spans="2:51" s="159" customFormat="1" ht="12">
      <c r="B150" s="158"/>
      <c r="D150" s="153" t="s">
        <v>133</v>
      </c>
      <c r="E150" s="160" t="s">
        <v>1</v>
      </c>
      <c r="F150" s="161" t="s">
        <v>78</v>
      </c>
      <c r="H150" s="162">
        <v>1</v>
      </c>
      <c r="L150" s="158"/>
      <c r="M150" s="163"/>
      <c r="T150" s="164"/>
      <c r="AT150" s="160" t="s">
        <v>133</v>
      </c>
      <c r="AU150" s="160" t="s">
        <v>131</v>
      </c>
      <c r="AV150" s="159" t="s">
        <v>131</v>
      </c>
      <c r="AW150" s="159" t="s">
        <v>27</v>
      </c>
      <c r="AX150" s="159" t="s">
        <v>70</v>
      </c>
      <c r="AY150" s="160" t="s">
        <v>123</v>
      </c>
    </row>
    <row r="151" spans="2:65" s="1" customFormat="1" ht="24.2" customHeight="1">
      <c r="B151" s="19"/>
      <c r="C151" s="138" t="s">
        <v>149</v>
      </c>
      <c r="D151" s="138" t="s">
        <v>126</v>
      </c>
      <c r="E151" s="139" t="s">
        <v>150</v>
      </c>
      <c r="F151" s="140" t="s">
        <v>151</v>
      </c>
      <c r="G151" s="141" t="s">
        <v>147</v>
      </c>
      <c r="H151" s="142">
        <v>1</v>
      </c>
      <c r="I151" s="87"/>
      <c r="J151" s="143">
        <f>ROUND(I151*H151,2)</f>
        <v>0</v>
      </c>
      <c r="K151" s="144"/>
      <c r="L151" s="19"/>
      <c r="M151" s="145" t="s">
        <v>1</v>
      </c>
      <c r="N151" s="146" t="s">
        <v>36</v>
      </c>
      <c r="O151" s="147">
        <v>0.232</v>
      </c>
      <c r="P151" s="147">
        <f>O151*H151</f>
        <v>0.232</v>
      </c>
      <c r="Q151" s="147">
        <v>0.03235</v>
      </c>
      <c r="R151" s="147">
        <f>Q151*H151</f>
        <v>0.03235</v>
      </c>
      <c r="S151" s="147">
        <v>0</v>
      </c>
      <c r="T151" s="148">
        <f>S151*H151</f>
        <v>0</v>
      </c>
      <c r="AR151" s="149" t="s">
        <v>130</v>
      </c>
      <c r="AT151" s="149" t="s">
        <v>126</v>
      </c>
      <c r="AU151" s="149" t="s">
        <v>131</v>
      </c>
      <c r="AY151" s="8" t="s">
        <v>123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8" t="s">
        <v>131</v>
      </c>
      <c r="BK151" s="150">
        <f>ROUND(I151*H151,2)</f>
        <v>0</v>
      </c>
      <c r="BL151" s="8" t="s">
        <v>130</v>
      </c>
      <c r="BM151" s="149" t="s">
        <v>152</v>
      </c>
    </row>
    <row r="152" spans="2:51" s="152" customFormat="1" ht="12">
      <c r="B152" s="151"/>
      <c r="D152" s="153" t="s">
        <v>133</v>
      </c>
      <c r="E152" s="154" t="s">
        <v>1</v>
      </c>
      <c r="F152" s="155" t="s">
        <v>134</v>
      </c>
      <c r="H152" s="154" t="s">
        <v>1</v>
      </c>
      <c r="L152" s="151"/>
      <c r="M152" s="156"/>
      <c r="T152" s="157"/>
      <c r="AT152" s="154" t="s">
        <v>133</v>
      </c>
      <c r="AU152" s="154" t="s">
        <v>131</v>
      </c>
      <c r="AV152" s="152" t="s">
        <v>78</v>
      </c>
      <c r="AW152" s="152" t="s">
        <v>27</v>
      </c>
      <c r="AX152" s="152" t="s">
        <v>70</v>
      </c>
      <c r="AY152" s="154" t="s">
        <v>123</v>
      </c>
    </row>
    <row r="153" spans="2:51" s="159" customFormat="1" ht="12">
      <c r="B153" s="158"/>
      <c r="D153" s="153" t="s">
        <v>133</v>
      </c>
      <c r="E153" s="160" t="s">
        <v>1</v>
      </c>
      <c r="F153" s="161" t="s">
        <v>78</v>
      </c>
      <c r="H153" s="162">
        <v>1</v>
      </c>
      <c r="L153" s="158"/>
      <c r="M153" s="163"/>
      <c r="T153" s="164"/>
      <c r="AT153" s="160" t="s">
        <v>133</v>
      </c>
      <c r="AU153" s="160" t="s">
        <v>131</v>
      </c>
      <c r="AV153" s="159" t="s">
        <v>131</v>
      </c>
      <c r="AW153" s="159" t="s">
        <v>27</v>
      </c>
      <c r="AX153" s="159" t="s">
        <v>70</v>
      </c>
      <c r="AY153" s="160" t="s">
        <v>123</v>
      </c>
    </row>
    <row r="154" spans="2:65" s="1" customFormat="1" ht="24.2" customHeight="1">
      <c r="B154" s="19"/>
      <c r="C154" s="138" t="s">
        <v>153</v>
      </c>
      <c r="D154" s="138" t="s">
        <v>126</v>
      </c>
      <c r="E154" s="139" t="s">
        <v>154</v>
      </c>
      <c r="F154" s="140" t="s">
        <v>155</v>
      </c>
      <c r="G154" s="141" t="s">
        <v>147</v>
      </c>
      <c r="H154" s="142">
        <v>1</v>
      </c>
      <c r="I154" s="87"/>
      <c r="J154" s="143">
        <f>ROUND(I154*H154,2)</f>
        <v>0</v>
      </c>
      <c r="K154" s="144"/>
      <c r="L154" s="19"/>
      <c r="M154" s="145" t="s">
        <v>1</v>
      </c>
      <c r="N154" s="146" t="s">
        <v>36</v>
      </c>
      <c r="O154" s="147">
        <v>0.37</v>
      </c>
      <c r="P154" s="147">
        <f>O154*H154</f>
        <v>0.37</v>
      </c>
      <c r="Q154" s="147">
        <v>0.06535</v>
      </c>
      <c r="R154" s="147">
        <f>Q154*H154</f>
        <v>0.06535</v>
      </c>
      <c r="S154" s="147">
        <v>0</v>
      </c>
      <c r="T154" s="148">
        <f>S154*H154</f>
        <v>0</v>
      </c>
      <c r="AR154" s="149" t="s">
        <v>130</v>
      </c>
      <c r="AT154" s="149" t="s">
        <v>126</v>
      </c>
      <c r="AU154" s="149" t="s">
        <v>131</v>
      </c>
      <c r="AY154" s="8" t="s">
        <v>123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8" t="s">
        <v>131</v>
      </c>
      <c r="BK154" s="150">
        <f>ROUND(I154*H154,2)</f>
        <v>0</v>
      </c>
      <c r="BL154" s="8" t="s">
        <v>130</v>
      </c>
      <c r="BM154" s="149" t="s">
        <v>156</v>
      </c>
    </row>
    <row r="155" spans="2:51" s="152" customFormat="1" ht="12">
      <c r="B155" s="151"/>
      <c r="D155" s="153" t="s">
        <v>133</v>
      </c>
      <c r="E155" s="154" t="s">
        <v>1</v>
      </c>
      <c r="F155" s="155" t="s">
        <v>134</v>
      </c>
      <c r="H155" s="154" t="s">
        <v>1</v>
      </c>
      <c r="L155" s="151"/>
      <c r="M155" s="156"/>
      <c r="T155" s="157"/>
      <c r="AT155" s="154" t="s">
        <v>133</v>
      </c>
      <c r="AU155" s="154" t="s">
        <v>131</v>
      </c>
      <c r="AV155" s="152" t="s">
        <v>78</v>
      </c>
      <c r="AW155" s="152" t="s">
        <v>27</v>
      </c>
      <c r="AX155" s="152" t="s">
        <v>70</v>
      </c>
      <c r="AY155" s="154" t="s">
        <v>123</v>
      </c>
    </row>
    <row r="156" spans="2:51" s="159" customFormat="1" ht="12">
      <c r="B156" s="158"/>
      <c r="D156" s="153" t="s">
        <v>133</v>
      </c>
      <c r="E156" s="160" t="s">
        <v>1</v>
      </c>
      <c r="F156" s="161" t="s">
        <v>78</v>
      </c>
      <c r="H156" s="162">
        <v>1</v>
      </c>
      <c r="L156" s="158"/>
      <c r="M156" s="163"/>
      <c r="T156" s="164"/>
      <c r="AT156" s="160" t="s">
        <v>133</v>
      </c>
      <c r="AU156" s="160" t="s">
        <v>131</v>
      </c>
      <c r="AV156" s="159" t="s">
        <v>131</v>
      </c>
      <c r="AW156" s="159" t="s">
        <v>27</v>
      </c>
      <c r="AX156" s="159" t="s">
        <v>70</v>
      </c>
      <c r="AY156" s="160" t="s">
        <v>123</v>
      </c>
    </row>
    <row r="157" spans="2:63" s="127" customFormat="1" ht="22.8" customHeight="1">
      <c r="B157" s="126"/>
      <c r="D157" s="128" t="s">
        <v>69</v>
      </c>
      <c r="E157" s="136" t="s">
        <v>153</v>
      </c>
      <c r="F157" s="136" t="s">
        <v>157</v>
      </c>
      <c r="J157" s="137">
        <f>BK157</f>
        <v>0</v>
      </c>
      <c r="L157" s="126"/>
      <c r="M157" s="131"/>
      <c r="P157" s="132">
        <f>SUM(P158:P182)</f>
        <v>109.42261599999999</v>
      </c>
      <c r="R157" s="132">
        <f>SUM(R158:R182)</f>
        <v>5.688513890000001</v>
      </c>
      <c r="T157" s="133">
        <f>SUM(T158:T182)</f>
        <v>0.00136986</v>
      </c>
      <c r="AR157" s="128" t="s">
        <v>78</v>
      </c>
      <c r="AT157" s="134" t="s">
        <v>69</v>
      </c>
      <c r="AU157" s="134" t="s">
        <v>78</v>
      </c>
      <c r="AY157" s="128" t="s">
        <v>123</v>
      </c>
      <c r="BK157" s="135">
        <f>SUM(BK158:BK182)</f>
        <v>0</v>
      </c>
    </row>
    <row r="158" spans="2:65" s="1" customFormat="1" ht="21.75" customHeight="1">
      <c r="B158" s="19"/>
      <c r="C158" s="138" t="s">
        <v>158</v>
      </c>
      <c r="D158" s="138" t="s">
        <v>126</v>
      </c>
      <c r="E158" s="139" t="s">
        <v>159</v>
      </c>
      <c r="F158" s="140" t="s">
        <v>160</v>
      </c>
      <c r="G158" s="141" t="s">
        <v>129</v>
      </c>
      <c r="H158" s="142">
        <v>32.816</v>
      </c>
      <c r="I158" s="87"/>
      <c r="J158" s="143">
        <f>ROUND(I158*H158,2)</f>
        <v>0</v>
      </c>
      <c r="K158" s="144"/>
      <c r="L158" s="19"/>
      <c r="M158" s="145" t="s">
        <v>1</v>
      </c>
      <c r="N158" s="146" t="s">
        <v>36</v>
      </c>
      <c r="O158" s="147">
        <v>0.36</v>
      </c>
      <c r="P158" s="147">
        <f>O158*H158</f>
        <v>11.81376</v>
      </c>
      <c r="Q158" s="147">
        <v>0.00438</v>
      </c>
      <c r="R158" s="147">
        <f>Q158*H158</f>
        <v>0.14373408000000001</v>
      </c>
      <c r="S158" s="147">
        <v>0</v>
      </c>
      <c r="T158" s="148">
        <f>S158*H158</f>
        <v>0</v>
      </c>
      <c r="AR158" s="149" t="s">
        <v>130</v>
      </c>
      <c r="AT158" s="149" t="s">
        <v>126</v>
      </c>
      <c r="AU158" s="149" t="s">
        <v>131</v>
      </c>
      <c r="AY158" s="8" t="s">
        <v>123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8" t="s">
        <v>131</v>
      </c>
      <c r="BK158" s="150">
        <f>ROUND(I158*H158,2)</f>
        <v>0</v>
      </c>
      <c r="BL158" s="8" t="s">
        <v>130</v>
      </c>
      <c r="BM158" s="149" t="s">
        <v>161</v>
      </c>
    </row>
    <row r="159" spans="2:51" s="152" customFormat="1" ht="12">
      <c r="B159" s="151"/>
      <c r="D159" s="153" t="s">
        <v>133</v>
      </c>
      <c r="E159" s="154" t="s">
        <v>1</v>
      </c>
      <c r="F159" s="155" t="s">
        <v>134</v>
      </c>
      <c r="H159" s="154" t="s">
        <v>1</v>
      </c>
      <c r="L159" s="151"/>
      <c r="M159" s="156"/>
      <c r="T159" s="157"/>
      <c r="AT159" s="154" t="s">
        <v>133</v>
      </c>
      <c r="AU159" s="154" t="s">
        <v>131</v>
      </c>
      <c r="AV159" s="152" t="s">
        <v>78</v>
      </c>
      <c r="AW159" s="152" t="s">
        <v>27</v>
      </c>
      <c r="AX159" s="152" t="s">
        <v>70</v>
      </c>
      <c r="AY159" s="154" t="s">
        <v>123</v>
      </c>
    </row>
    <row r="160" spans="2:51" s="159" customFormat="1" ht="12">
      <c r="B160" s="158"/>
      <c r="D160" s="153" t="s">
        <v>133</v>
      </c>
      <c r="E160" s="160" t="s">
        <v>1</v>
      </c>
      <c r="F160" s="161" t="s">
        <v>162</v>
      </c>
      <c r="H160" s="162">
        <v>32.816</v>
      </c>
      <c r="L160" s="158"/>
      <c r="M160" s="163"/>
      <c r="T160" s="164"/>
      <c r="AT160" s="160" t="s">
        <v>133</v>
      </c>
      <c r="AU160" s="160" t="s">
        <v>131</v>
      </c>
      <c r="AV160" s="159" t="s">
        <v>131</v>
      </c>
      <c r="AW160" s="159" t="s">
        <v>27</v>
      </c>
      <c r="AX160" s="159" t="s">
        <v>70</v>
      </c>
      <c r="AY160" s="160" t="s">
        <v>123</v>
      </c>
    </row>
    <row r="161" spans="2:65" s="1" customFormat="1" ht="16.5" customHeight="1">
      <c r="B161" s="19"/>
      <c r="C161" s="138" t="s">
        <v>163</v>
      </c>
      <c r="D161" s="138" t="s">
        <v>126</v>
      </c>
      <c r="E161" s="139" t="s">
        <v>164</v>
      </c>
      <c r="F161" s="140" t="s">
        <v>165</v>
      </c>
      <c r="G161" s="141" t="s">
        <v>129</v>
      </c>
      <c r="H161" s="142">
        <v>28.036</v>
      </c>
      <c r="I161" s="87"/>
      <c r="J161" s="143">
        <f>ROUND(I161*H161,2)</f>
        <v>0</v>
      </c>
      <c r="K161" s="144"/>
      <c r="L161" s="19"/>
      <c r="M161" s="145" t="s">
        <v>1</v>
      </c>
      <c r="N161" s="146" t="s">
        <v>36</v>
      </c>
      <c r="O161" s="147">
        <v>0.272</v>
      </c>
      <c r="P161" s="147">
        <f>O161*H161</f>
        <v>7.625792000000001</v>
      </c>
      <c r="Q161" s="147">
        <v>0.004</v>
      </c>
      <c r="R161" s="147">
        <f>Q161*H161</f>
        <v>0.11214400000000001</v>
      </c>
      <c r="S161" s="147">
        <v>0</v>
      </c>
      <c r="T161" s="148">
        <f>S161*H161</f>
        <v>0</v>
      </c>
      <c r="AR161" s="149" t="s">
        <v>130</v>
      </c>
      <c r="AT161" s="149" t="s">
        <v>126</v>
      </c>
      <c r="AU161" s="149" t="s">
        <v>131</v>
      </c>
      <c r="AY161" s="8" t="s">
        <v>123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8" t="s">
        <v>131</v>
      </c>
      <c r="BK161" s="150">
        <f>ROUND(I161*H161,2)</f>
        <v>0</v>
      </c>
      <c r="BL161" s="8" t="s">
        <v>130</v>
      </c>
      <c r="BM161" s="149" t="s">
        <v>166</v>
      </c>
    </row>
    <row r="162" spans="2:51" s="152" customFormat="1" ht="12">
      <c r="B162" s="151"/>
      <c r="D162" s="153" t="s">
        <v>133</v>
      </c>
      <c r="E162" s="154" t="s">
        <v>1</v>
      </c>
      <c r="F162" s="155" t="s">
        <v>134</v>
      </c>
      <c r="H162" s="154" t="s">
        <v>1</v>
      </c>
      <c r="L162" s="151"/>
      <c r="M162" s="156"/>
      <c r="T162" s="157"/>
      <c r="AT162" s="154" t="s">
        <v>133</v>
      </c>
      <c r="AU162" s="154" t="s">
        <v>131</v>
      </c>
      <c r="AV162" s="152" t="s">
        <v>78</v>
      </c>
      <c r="AW162" s="152" t="s">
        <v>27</v>
      </c>
      <c r="AX162" s="152" t="s">
        <v>70</v>
      </c>
      <c r="AY162" s="154" t="s">
        <v>123</v>
      </c>
    </row>
    <row r="163" spans="2:51" s="159" customFormat="1" ht="12">
      <c r="B163" s="158"/>
      <c r="D163" s="153" t="s">
        <v>133</v>
      </c>
      <c r="E163" s="160" t="s">
        <v>1</v>
      </c>
      <c r="F163" s="161" t="s">
        <v>167</v>
      </c>
      <c r="H163" s="162">
        <v>28.036</v>
      </c>
      <c r="L163" s="158"/>
      <c r="M163" s="163"/>
      <c r="T163" s="164"/>
      <c r="AT163" s="160" t="s">
        <v>133</v>
      </c>
      <c r="AU163" s="160" t="s">
        <v>131</v>
      </c>
      <c r="AV163" s="159" t="s">
        <v>131</v>
      </c>
      <c r="AW163" s="159" t="s">
        <v>27</v>
      </c>
      <c r="AX163" s="159" t="s">
        <v>70</v>
      </c>
      <c r="AY163" s="160" t="s">
        <v>123</v>
      </c>
    </row>
    <row r="164" spans="2:65" s="1" customFormat="1" ht="24.2" customHeight="1">
      <c r="B164" s="19"/>
      <c r="C164" s="138" t="s">
        <v>168</v>
      </c>
      <c r="D164" s="138" t="s">
        <v>126</v>
      </c>
      <c r="E164" s="139" t="s">
        <v>169</v>
      </c>
      <c r="F164" s="140" t="s">
        <v>170</v>
      </c>
      <c r="G164" s="141" t="s">
        <v>129</v>
      </c>
      <c r="H164" s="142">
        <v>17.613</v>
      </c>
      <c r="I164" s="87"/>
      <c r="J164" s="143">
        <f>ROUND(I164*H164,2)</f>
        <v>0</v>
      </c>
      <c r="K164" s="144"/>
      <c r="L164" s="19"/>
      <c r="M164" s="145" t="s">
        <v>1</v>
      </c>
      <c r="N164" s="146" t="s">
        <v>36</v>
      </c>
      <c r="O164" s="147">
        <v>0.39</v>
      </c>
      <c r="P164" s="147">
        <f>O164*H164</f>
        <v>6.86907</v>
      </c>
      <c r="Q164" s="147">
        <v>0.0154</v>
      </c>
      <c r="R164" s="147">
        <f>Q164*H164</f>
        <v>0.2712402</v>
      </c>
      <c r="S164" s="147">
        <v>0</v>
      </c>
      <c r="T164" s="148">
        <f>S164*H164</f>
        <v>0</v>
      </c>
      <c r="AR164" s="149" t="s">
        <v>130</v>
      </c>
      <c r="AT164" s="149" t="s">
        <v>126</v>
      </c>
      <c r="AU164" s="149" t="s">
        <v>131</v>
      </c>
      <c r="AY164" s="8" t="s">
        <v>123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8" t="s">
        <v>131</v>
      </c>
      <c r="BK164" s="150">
        <f>ROUND(I164*H164,2)</f>
        <v>0</v>
      </c>
      <c r="BL164" s="8" t="s">
        <v>130</v>
      </c>
      <c r="BM164" s="149" t="s">
        <v>171</v>
      </c>
    </row>
    <row r="165" spans="2:51" s="159" customFormat="1" ht="12">
      <c r="B165" s="158"/>
      <c r="D165" s="153" t="s">
        <v>133</v>
      </c>
      <c r="E165" s="160" t="s">
        <v>1</v>
      </c>
      <c r="F165" s="161" t="s">
        <v>172</v>
      </c>
      <c r="H165" s="162">
        <v>17.613</v>
      </c>
      <c r="L165" s="158"/>
      <c r="M165" s="163"/>
      <c r="T165" s="164"/>
      <c r="AT165" s="160" t="s">
        <v>133</v>
      </c>
      <c r="AU165" s="160" t="s">
        <v>131</v>
      </c>
      <c r="AV165" s="159" t="s">
        <v>131</v>
      </c>
      <c r="AW165" s="159" t="s">
        <v>27</v>
      </c>
      <c r="AX165" s="159" t="s">
        <v>70</v>
      </c>
      <c r="AY165" s="160" t="s">
        <v>123</v>
      </c>
    </row>
    <row r="166" spans="2:65" s="1" customFormat="1" ht="24.2" customHeight="1">
      <c r="B166" s="19"/>
      <c r="C166" s="138" t="s">
        <v>173</v>
      </c>
      <c r="D166" s="138" t="s">
        <v>126</v>
      </c>
      <c r="E166" s="139" t="s">
        <v>174</v>
      </c>
      <c r="F166" s="140" t="s">
        <v>175</v>
      </c>
      <c r="G166" s="141" t="s">
        <v>129</v>
      </c>
      <c r="H166" s="142">
        <v>35.226</v>
      </c>
      <c r="I166" s="87"/>
      <c r="J166" s="143">
        <f>ROUND(I166*H166,2)</f>
        <v>0</v>
      </c>
      <c r="K166" s="144"/>
      <c r="L166" s="19"/>
      <c r="M166" s="145" t="s">
        <v>1</v>
      </c>
      <c r="N166" s="146" t="s">
        <v>36</v>
      </c>
      <c r="O166" s="147">
        <v>0.09</v>
      </c>
      <c r="P166" s="147">
        <f>O166*H166</f>
        <v>3.17034</v>
      </c>
      <c r="Q166" s="147">
        <v>0.0079</v>
      </c>
      <c r="R166" s="147">
        <f>Q166*H166</f>
        <v>0.2782854</v>
      </c>
      <c r="S166" s="147">
        <v>0</v>
      </c>
      <c r="T166" s="148">
        <f>S166*H166</f>
        <v>0</v>
      </c>
      <c r="AR166" s="149" t="s">
        <v>130</v>
      </c>
      <c r="AT166" s="149" t="s">
        <v>126</v>
      </c>
      <c r="AU166" s="149" t="s">
        <v>131</v>
      </c>
      <c r="AY166" s="8" t="s">
        <v>123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8" t="s">
        <v>131</v>
      </c>
      <c r="BK166" s="150">
        <f>ROUND(I166*H166,2)</f>
        <v>0</v>
      </c>
      <c r="BL166" s="8" t="s">
        <v>130</v>
      </c>
      <c r="BM166" s="149" t="s">
        <v>176</v>
      </c>
    </row>
    <row r="167" spans="2:51" s="159" customFormat="1" ht="12">
      <c r="B167" s="158"/>
      <c r="D167" s="153" t="s">
        <v>133</v>
      </c>
      <c r="E167" s="160" t="s">
        <v>1</v>
      </c>
      <c r="F167" s="161" t="s">
        <v>177</v>
      </c>
      <c r="H167" s="162">
        <v>35.226</v>
      </c>
      <c r="L167" s="158"/>
      <c r="M167" s="163"/>
      <c r="T167" s="164"/>
      <c r="AT167" s="160" t="s">
        <v>133</v>
      </c>
      <c r="AU167" s="160" t="s">
        <v>131</v>
      </c>
      <c r="AV167" s="159" t="s">
        <v>131</v>
      </c>
      <c r="AW167" s="159" t="s">
        <v>27</v>
      </c>
      <c r="AX167" s="159" t="s">
        <v>70</v>
      </c>
      <c r="AY167" s="160" t="s">
        <v>123</v>
      </c>
    </row>
    <row r="168" spans="2:65" s="1" customFormat="1" ht="24.2" customHeight="1">
      <c r="B168" s="19"/>
      <c r="C168" s="138" t="s">
        <v>178</v>
      </c>
      <c r="D168" s="138" t="s">
        <v>126</v>
      </c>
      <c r="E168" s="139" t="s">
        <v>179</v>
      </c>
      <c r="F168" s="140" t="s">
        <v>180</v>
      </c>
      <c r="G168" s="141" t="s">
        <v>129</v>
      </c>
      <c r="H168" s="142">
        <v>186.359</v>
      </c>
      <c r="I168" s="87"/>
      <c r="J168" s="143">
        <f>ROUND(I168*H168,2)</f>
        <v>0</v>
      </c>
      <c r="K168" s="144"/>
      <c r="L168" s="19"/>
      <c r="M168" s="145" t="s">
        <v>1</v>
      </c>
      <c r="N168" s="146" t="s">
        <v>36</v>
      </c>
      <c r="O168" s="147">
        <v>0.344</v>
      </c>
      <c r="P168" s="147">
        <f>O168*H168</f>
        <v>64.107496</v>
      </c>
      <c r="Q168" s="147">
        <v>0.017</v>
      </c>
      <c r="R168" s="147">
        <f>Q168*H168</f>
        <v>3.1681030000000003</v>
      </c>
      <c r="S168" s="147">
        <v>0</v>
      </c>
      <c r="T168" s="148">
        <f>S168*H168</f>
        <v>0</v>
      </c>
      <c r="AR168" s="149" t="s">
        <v>130</v>
      </c>
      <c r="AT168" s="149" t="s">
        <v>126</v>
      </c>
      <c r="AU168" s="149" t="s">
        <v>131</v>
      </c>
      <c r="AY168" s="8" t="s">
        <v>123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8" t="s">
        <v>131</v>
      </c>
      <c r="BK168" s="150">
        <f>ROUND(I168*H168,2)</f>
        <v>0</v>
      </c>
      <c r="BL168" s="8" t="s">
        <v>130</v>
      </c>
      <c r="BM168" s="149" t="s">
        <v>181</v>
      </c>
    </row>
    <row r="169" spans="2:51" s="159" customFormat="1" ht="12">
      <c r="B169" s="158"/>
      <c r="D169" s="153" t="s">
        <v>133</v>
      </c>
      <c r="E169" s="160" t="s">
        <v>1</v>
      </c>
      <c r="F169" s="161" t="s">
        <v>182</v>
      </c>
      <c r="H169" s="162">
        <v>186.359</v>
      </c>
      <c r="L169" s="158"/>
      <c r="M169" s="163"/>
      <c r="T169" s="164"/>
      <c r="AT169" s="160" t="s">
        <v>133</v>
      </c>
      <c r="AU169" s="160" t="s">
        <v>131</v>
      </c>
      <c r="AV169" s="159" t="s">
        <v>131</v>
      </c>
      <c r="AW169" s="159" t="s">
        <v>27</v>
      </c>
      <c r="AX169" s="159" t="s">
        <v>70</v>
      </c>
      <c r="AY169" s="160" t="s">
        <v>123</v>
      </c>
    </row>
    <row r="170" spans="2:65" s="1" customFormat="1" ht="33" customHeight="1">
      <c r="B170" s="19"/>
      <c r="C170" s="138" t="s">
        <v>8</v>
      </c>
      <c r="D170" s="138" t="s">
        <v>126</v>
      </c>
      <c r="E170" s="139" t="s">
        <v>183</v>
      </c>
      <c r="F170" s="140" t="s">
        <v>184</v>
      </c>
      <c r="G170" s="141" t="s">
        <v>129</v>
      </c>
      <c r="H170" s="142">
        <v>186.359</v>
      </c>
      <c r="I170" s="87"/>
      <c r="J170" s="143">
        <f>ROUND(I170*H170,2)</f>
        <v>0</v>
      </c>
      <c r="K170" s="144"/>
      <c r="L170" s="19"/>
      <c r="M170" s="145" t="s">
        <v>1</v>
      </c>
      <c r="N170" s="146" t="s">
        <v>36</v>
      </c>
      <c r="O170" s="147">
        <v>0.05</v>
      </c>
      <c r="P170" s="147">
        <f>O170*H170</f>
        <v>9.317950000000002</v>
      </c>
      <c r="Q170" s="147">
        <v>0.0062</v>
      </c>
      <c r="R170" s="147">
        <f>Q170*H170</f>
        <v>1.1554258</v>
      </c>
      <c r="S170" s="147">
        <v>0</v>
      </c>
      <c r="T170" s="148">
        <f>S170*H170</f>
        <v>0</v>
      </c>
      <c r="AR170" s="149" t="s">
        <v>130</v>
      </c>
      <c r="AT170" s="149" t="s">
        <v>126</v>
      </c>
      <c r="AU170" s="149" t="s">
        <v>131</v>
      </c>
      <c r="AY170" s="8" t="s">
        <v>123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8" t="s">
        <v>131</v>
      </c>
      <c r="BK170" s="150">
        <f>ROUND(I170*H170,2)</f>
        <v>0</v>
      </c>
      <c r="BL170" s="8" t="s">
        <v>130</v>
      </c>
      <c r="BM170" s="149" t="s">
        <v>185</v>
      </c>
    </row>
    <row r="171" spans="2:51" s="159" customFormat="1" ht="12">
      <c r="B171" s="158"/>
      <c r="D171" s="153" t="s">
        <v>133</v>
      </c>
      <c r="E171" s="160" t="s">
        <v>1</v>
      </c>
      <c r="F171" s="161" t="s">
        <v>182</v>
      </c>
      <c r="H171" s="162">
        <v>186.359</v>
      </c>
      <c r="L171" s="158"/>
      <c r="M171" s="163"/>
      <c r="T171" s="164"/>
      <c r="AT171" s="160" t="s">
        <v>133</v>
      </c>
      <c r="AU171" s="160" t="s">
        <v>131</v>
      </c>
      <c r="AV171" s="159" t="s">
        <v>131</v>
      </c>
      <c r="AW171" s="159" t="s">
        <v>27</v>
      </c>
      <c r="AX171" s="159" t="s">
        <v>70</v>
      </c>
      <c r="AY171" s="160" t="s">
        <v>123</v>
      </c>
    </row>
    <row r="172" spans="2:65" s="1" customFormat="1" ht="16.5" customHeight="1">
      <c r="B172" s="19"/>
      <c r="C172" s="138" t="s">
        <v>186</v>
      </c>
      <c r="D172" s="138" t="s">
        <v>126</v>
      </c>
      <c r="E172" s="139" t="s">
        <v>187</v>
      </c>
      <c r="F172" s="140" t="s">
        <v>188</v>
      </c>
      <c r="G172" s="141" t="s">
        <v>129</v>
      </c>
      <c r="H172" s="142">
        <v>22.831</v>
      </c>
      <c r="I172" s="87"/>
      <c r="J172" s="143">
        <f>ROUND(I172*H172,2)</f>
        <v>0</v>
      </c>
      <c r="K172" s="144"/>
      <c r="L172" s="19"/>
      <c r="M172" s="145" t="s">
        <v>1</v>
      </c>
      <c r="N172" s="146" t="s">
        <v>36</v>
      </c>
      <c r="O172" s="147">
        <v>0.038</v>
      </c>
      <c r="P172" s="147">
        <f>O172*H172</f>
        <v>0.867578</v>
      </c>
      <c r="Q172" s="147">
        <v>0.00011</v>
      </c>
      <c r="R172" s="147">
        <f>Q172*H172</f>
        <v>0.00251141</v>
      </c>
      <c r="S172" s="147">
        <v>6E-05</v>
      </c>
      <c r="T172" s="148">
        <f>S172*H172</f>
        <v>0.00136986</v>
      </c>
      <c r="AR172" s="149" t="s">
        <v>130</v>
      </c>
      <c r="AT172" s="149" t="s">
        <v>126</v>
      </c>
      <c r="AU172" s="149" t="s">
        <v>131</v>
      </c>
      <c r="AY172" s="8" t="s">
        <v>123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8" t="s">
        <v>131</v>
      </c>
      <c r="BK172" s="150">
        <f>ROUND(I172*H172,2)</f>
        <v>0</v>
      </c>
      <c r="BL172" s="8" t="s">
        <v>130</v>
      </c>
      <c r="BM172" s="149" t="s">
        <v>189</v>
      </c>
    </row>
    <row r="173" spans="2:51" s="152" customFormat="1" ht="12">
      <c r="B173" s="151"/>
      <c r="D173" s="153" t="s">
        <v>133</v>
      </c>
      <c r="E173" s="154" t="s">
        <v>1</v>
      </c>
      <c r="F173" s="155" t="s">
        <v>134</v>
      </c>
      <c r="H173" s="154" t="s">
        <v>1</v>
      </c>
      <c r="L173" s="151"/>
      <c r="M173" s="156"/>
      <c r="T173" s="157"/>
      <c r="AT173" s="154" t="s">
        <v>133</v>
      </c>
      <c r="AU173" s="154" t="s">
        <v>131</v>
      </c>
      <c r="AV173" s="152" t="s">
        <v>78</v>
      </c>
      <c r="AW173" s="152" t="s">
        <v>27</v>
      </c>
      <c r="AX173" s="152" t="s">
        <v>70</v>
      </c>
      <c r="AY173" s="154" t="s">
        <v>123</v>
      </c>
    </row>
    <row r="174" spans="2:51" s="159" customFormat="1" ht="12">
      <c r="B174" s="158"/>
      <c r="D174" s="153" t="s">
        <v>133</v>
      </c>
      <c r="E174" s="160" t="s">
        <v>1</v>
      </c>
      <c r="F174" s="161" t="s">
        <v>190</v>
      </c>
      <c r="H174" s="162">
        <v>22.831</v>
      </c>
      <c r="L174" s="158"/>
      <c r="M174" s="163"/>
      <c r="T174" s="164"/>
      <c r="AT174" s="160" t="s">
        <v>133</v>
      </c>
      <c r="AU174" s="160" t="s">
        <v>131</v>
      </c>
      <c r="AV174" s="159" t="s">
        <v>131</v>
      </c>
      <c r="AW174" s="159" t="s">
        <v>27</v>
      </c>
      <c r="AX174" s="159" t="s">
        <v>70</v>
      </c>
      <c r="AY174" s="160" t="s">
        <v>123</v>
      </c>
    </row>
    <row r="175" spans="2:65" s="1" customFormat="1" ht="24.2" customHeight="1">
      <c r="B175" s="19"/>
      <c r="C175" s="138" t="s">
        <v>191</v>
      </c>
      <c r="D175" s="138" t="s">
        <v>126</v>
      </c>
      <c r="E175" s="139" t="s">
        <v>192</v>
      </c>
      <c r="F175" s="140" t="s">
        <v>193</v>
      </c>
      <c r="G175" s="141" t="s">
        <v>129</v>
      </c>
      <c r="H175" s="142">
        <v>4.39</v>
      </c>
      <c r="I175" s="87"/>
      <c r="J175" s="143">
        <f>ROUND(I175*H175,2)</f>
        <v>0</v>
      </c>
      <c r="K175" s="144"/>
      <c r="L175" s="19"/>
      <c r="M175" s="145" t="s">
        <v>1</v>
      </c>
      <c r="N175" s="146" t="s">
        <v>36</v>
      </c>
      <c r="O175" s="147">
        <v>0.517</v>
      </c>
      <c r="P175" s="147">
        <f>O175*H175</f>
        <v>2.26963</v>
      </c>
      <c r="Q175" s="147">
        <v>0.105</v>
      </c>
      <c r="R175" s="147">
        <f>Q175*H175</f>
        <v>0.46094999999999997</v>
      </c>
      <c r="S175" s="147">
        <v>0</v>
      </c>
      <c r="T175" s="148">
        <f>S175*H175</f>
        <v>0</v>
      </c>
      <c r="AR175" s="149" t="s">
        <v>130</v>
      </c>
      <c r="AT175" s="149" t="s">
        <v>126</v>
      </c>
      <c r="AU175" s="149" t="s">
        <v>131</v>
      </c>
      <c r="AY175" s="8" t="s">
        <v>123</v>
      </c>
      <c r="BE175" s="150">
        <f>IF(N175="základní",J175,0)</f>
        <v>0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8" t="s">
        <v>131</v>
      </c>
      <c r="BK175" s="150">
        <f>ROUND(I175*H175,2)</f>
        <v>0</v>
      </c>
      <c r="BL175" s="8" t="s">
        <v>130</v>
      </c>
      <c r="BM175" s="149" t="s">
        <v>194</v>
      </c>
    </row>
    <row r="176" spans="2:51" s="152" customFormat="1" ht="12">
      <c r="B176" s="151"/>
      <c r="D176" s="153" t="s">
        <v>133</v>
      </c>
      <c r="E176" s="154" t="s">
        <v>1</v>
      </c>
      <c r="F176" s="155" t="s">
        <v>134</v>
      </c>
      <c r="H176" s="154" t="s">
        <v>1</v>
      </c>
      <c r="L176" s="151"/>
      <c r="M176" s="156"/>
      <c r="T176" s="157"/>
      <c r="AT176" s="154" t="s">
        <v>133</v>
      </c>
      <c r="AU176" s="154" t="s">
        <v>131</v>
      </c>
      <c r="AV176" s="152" t="s">
        <v>78</v>
      </c>
      <c r="AW176" s="152" t="s">
        <v>27</v>
      </c>
      <c r="AX176" s="152" t="s">
        <v>70</v>
      </c>
      <c r="AY176" s="154" t="s">
        <v>123</v>
      </c>
    </row>
    <row r="177" spans="2:51" s="159" customFormat="1" ht="12">
      <c r="B177" s="158"/>
      <c r="D177" s="153" t="s">
        <v>133</v>
      </c>
      <c r="E177" s="160" t="s">
        <v>1</v>
      </c>
      <c r="F177" s="161" t="s">
        <v>195</v>
      </c>
      <c r="H177" s="162">
        <v>4.39</v>
      </c>
      <c r="L177" s="158"/>
      <c r="M177" s="163"/>
      <c r="T177" s="164"/>
      <c r="AT177" s="160" t="s">
        <v>133</v>
      </c>
      <c r="AU177" s="160" t="s">
        <v>131</v>
      </c>
      <c r="AV177" s="159" t="s">
        <v>131</v>
      </c>
      <c r="AW177" s="159" t="s">
        <v>27</v>
      </c>
      <c r="AX177" s="159" t="s">
        <v>70</v>
      </c>
      <c r="AY177" s="160" t="s">
        <v>123</v>
      </c>
    </row>
    <row r="178" spans="2:65" s="1" customFormat="1" ht="33" customHeight="1">
      <c r="B178" s="19"/>
      <c r="C178" s="138" t="s">
        <v>196</v>
      </c>
      <c r="D178" s="138" t="s">
        <v>126</v>
      </c>
      <c r="E178" s="139" t="s">
        <v>197</v>
      </c>
      <c r="F178" s="140" t="s">
        <v>198</v>
      </c>
      <c r="G178" s="141" t="s">
        <v>147</v>
      </c>
      <c r="H178" s="142">
        <v>1</v>
      </c>
      <c r="I178" s="87"/>
      <c r="J178" s="143">
        <f>ROUND(I178*H178,2)</f>
        <v>0</v>
      </c>
      <c r="K178" s="144"/>
      <c r="L178" s="19"/>
      <c r="M178" s="145" t="s">
        <v>1</v>
      </c>
      <c r="N178" s="146" t="s">
        <v>36</v>
      </c>
      <c r="O178" s="147">
        <v>3.381</v>
      </c>
      <c r="P178" s="147">
        <f>O178*H178</f>
        <v>3.381</v>
      </c>
      <c r="Q178" s="147">
        <v>0.05362</v>
      </c>
      <c r="R178" s="147">
        <f>Q178*H178</f>
        <v>0.05362</v>
      </c>
      <c r="S178" s="147">
        <v>0</v>
      </c>
      <c r="T178" s="148">
        <f>S178*H178</f>
        <v>0</v>
      </c>
      <c r="AR178" s="149" t="s">
        <v>130</v>
      </c>
      <c r="AT178" s="149" t="s">
        <v>126</v>
      </c>
      <c r="AU178" s="149" t="s">
        <v>131</v>
      </c>
      <c r="AY178" s="8" t="s">
        <v>123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8" t="s">
        <v>131</v>
      </c>
      <c r="BK178" s="150">
        <f>ROUND(I178*H178,2)</f>
        <v>0</v>
      </c>
      <c r="BL178" s="8" t="s">
        <v>130</v>
      </c>
      <c r="BM178" s="149" t="s">
        <v>199</v>
      </c>
    </row>
    <row r="179" spans="2:51" s="152" customFormat="1" ht="12">
      <c r="B179" s="151"/>
      <c r="D179" s="153" t="s">
        <v>133</v>
      </c>
      <c r="E179" s="154" t="s">
        <v>1</v>
      </c>
      <c r="F179" s="155" t="s">
        <v>134</v>
      </c>
      <c r="H179" s="154" t="s">
        <v>1</v>
      </c>
      <c r="L179" s="151"/>
      <c r="M179" s="156"/>
      <c r="T179" s="157"/>
      <c r="AT179" s="154" t="s">
        <v>133</v>
      </c>
      <c r="AU179" s="154" t="s">
        <v>131</v>
      </c>
      <c r="AV179" s="152" t="s">
        <v>78</v>
      </c>
      <c r="AW179" s="152" t="s">
        <v>27</v>
      </c>
      <c r="AX179" s="152" t="s">
        <v>70</v>
      </c>
      <c r="AY179" s="154" t="s">
        <v>123</v>
      </c>
    </row>
    <row r="180" spans="2:51" s="159" customFormat="1" ht="12">
      <c r="B180" s="158"/>
      <c r="D180" s="153" t="s">
        <v>133</v>
      </c>
      <c r="E180" s="160" t="s">
        <v>1</v>
      </c>
      <c r="F180" s="161" t="s">
        <v>78</v>
      </c>
      <c r="H180" s="162">
        <v>1</v>
      </c>
      <c r="L180" s="158"/>
      <c r="M180" s="163"/>
      <c r="T180" s="164"/>
      <c r="AT180" s="160" t="s">
        <v>133</v>
      </c>
      <c r="AU180" s="160" t="s">
        <v>131</v>
      </c>
      <c r="AV180" s="159" t="s">
        <v>131</v>
      </c>
      <c r="AW180" s="159" t="s">
        <v>27</v>
      </c>
      <c r="AX180" s="159" t="s">
        <v>70</v>
      </c>
      <c r="AY180" s="160" t="s">
        <v>123</v>
      </c>
    </row>
    <row r="181" spans="2:65" s="1" customFormat="1" ht="24.2" customHeight="1">
      <c r="B181" s="19"/>
      <c r="C181" s="165" t="s">
        <v>200</v>
      </c>
      <c r="D181" s="165" t="s">
        <v>201</v>
      </c>
      <c r="E181" s="166" t="s">
        <v>202</v>
      </c>
      <c r="F181" s="167" t="s">
        <v>203</v>
      </c>
      <c r="G181" s="168" t="s">
        <v>147</v>
      </c>
      <c r="H181" s="169">
        <v>1</v>
      </c>
      <c r="I181" s="88"/>
      <c r="J181" s="170">
        <f>ROUND(I181*H181,2)</f>
        <v>0</v>
      </c>
      <c r="K181" s="171"/>
      <c r="L181" s="172"/>
      <c r="M181" s="173" t="s">
        <v>1</v>
      </c>
      <c r="N181" s="174" t="s">
        <v>36</v>
      </c>
      <c r="O181" s="147">
        <v>0</v>
      </c>
      <c r="P181" s="147">
        <f>O181*H181</f>
        <v>0</v>
      </c>
      <c r="Q181" s="147">
        <v>0.0425</v>
      </c>
      <c r="R181" s="147">
        <f>Q181*H181</f>
        <v>0.0425</v>
      </c>
      <c r="S181" s="147">
        <v>0</v>
      </c>
      <c r="T181" s="148">
        <f>S181*H181</f>
        <v>0</v>
      </c>
      <c r="AR181" s="149" t="s">
        <v>163</v>
      </c>
      <c r="AT181" s="149" t="s">
        <v>201</v>
      </c>
      <c r="AU181" s="149" t="s">
        <v>131</v>
      </c>
      <c r="AY181" s="8" t="s">
        <v>123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8" t="s">
        <v>131</v>
      </c>
      <c r="BK181" s="150">
        <f>ROUND(I181*H181,2)</f>
        <v>0</v>
      </c>
      <c r="BL181" s="8" t="s">
        <v>130</v>
      </c>
      <c r="BM181" s="149" t="s">
        <v>204</v>
      </c>
    </row>
    <row r="182" spans="2:51" s="159" customFormat="1" ht="12">
      <c r="B182" s="158"/>
      <c r="D182" s="153" t="s">
        <v>133</v>
      </c>
      <c r="E182" s="160" t="s">
        <v>1</v>
      </c>
      <c r="F182" s="161" t="s">
        <v>78</v>
      </c>
      <c r="H182" s="162">
        <v>1</v>
      </c>
      <c r="L182" s="158"/>
      <c r="M182" s="163"/>
      <c r="T182" s="164"/>
      <c r="AT182" s="160" t="s">
        <v>133</v>
      </c>
      <c r="AU182" s="160" t="s">
        <v>131</v>
      </c>
      <c r="AV182" s="159" t="s">
        <v>131</v>
      </c>
      <c r="AW182" s="159" t="s">
        <v>27</v>
      </c>
      <c r="AX182" s="159" t="s">
        <v>70</v>
      </c>
      <c r="AY182" s="160" t="s">
        <v>123</v>
      </c>
    </row>
    <row r="183" spans="2:63" s="127" customFormat="1" ht="22.8" customHeight="1">
      <c r="B183" s="126"/>
      <c r="D183" s="128" t="s">
        <v>69</v>
      </c>
      <c r="E183" s="136" t="s">
        <v>168</v>
      </c>
      <c r="F183" s="136" t="s">
        <v>205</v>
      </c>
      <c r="J183" s="137">
        <f>BK183</f>
        <v>0</v>
      </c>
      <c r="L183" s="126"/>
      <c r="M183" s="131"/>
      <c r="P183" s="132">
        <f>SUM(P184:P191)</f>
        <v>63.94161</v>
      </c>
      <c r="R183" s="132">
        <f>SUM(R184:R191)</f>
        <v>0.0098549</v>
      </c>
      <c r="T183" s="133">
        <f>SUM(T184:T191)</f>
        <v>0</v>
      </c>
      <c r="AR183" s="128" t="s">
        <v>78</v>
      </c>
      <c r="AT183" s="134" t="s">
        <v>69</v>
      </c>
      <c r="AU183" s="134" t="s">
        <v>78</v>
      </c>
      <c r="AY183" s="128" t="s">
        <v>123</v>
      </c>
      <c r="BK183" s="135">
        <f>SUM(BK184:BK191)</f>
        <v>0</v>
      </c>
    </row>
    <row r="184" spans="2:65" s="1" customFormat="1" ht="24.2" customHeight="1">
      <c r="B184" s="19"/>
      <c r="C184" s="138" t="s">
        <v>206</v>
      </c>
      <c r="D184" s="138" t="s">
        <v>126</v>
      </c>
      <c r="E184" s="139" t="s">
        <v>207</v>
      </c>
      <c r="F184" s="140" t="s">
        <v>208</v>
      </c>
      <c r="G184" s="141" t="s">
        <v>129</v>
      </c>
      <c r="H184" s="142">
        <v>57.97</v>
      </c>
      <c r="I184" s="87"/>
      <c r="J184" s="143">
        <f>ROUND(I184*H184,2)</f>
        <v>0</v>
      </c>
      <c r="K184" s="144"/>
      <c r="L184" s="19"/>
      <c r="M184" s="145" t="s">
        <v>1</v>
      </c>
      <c r="N184" s="146" t="s">
        <v>36</v>
      </c>
      <c r="O184" s="147">
        <v>0.105</v>
      </c>
      <c r="P184" s="147">
        <f>O184*H184</f>
        <v>6.08685</v>
      </c>
      <c r="Q184" s="147">
        <v>0.00013</v>
      </c>
      <c r="R184" s="147">
        <f>Q184*H184</f>
        <v>0.0075361</v>
      </c>
      <c r="S184" s="147">
        <v>0</v>
      </c>
      <c r="T184" s="148">
        <f>S184*H184</f>
        <v>0</v>
      </c>
      <c r="AR184" s="149" t="s">
        <v>130</v>
      </c>
      <c r="AT184" s="149" t="s">
        <v>126</v>
      </c>
      <c r="AU184" s="149" t="s">
        <v>131</v>
      </c>
      <c r="AY184" s="8" t="s">
        <v>123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8" t="s">
        <v>131</v>
      </c>
      <c r="BK184" s="150">
        <f>ROUND(I184*H184,2)</f>
        <v>0</v>
      </c>
      <c r="BL184" s="8" t="s">
        <v>130</v>
      </c>
      <c r="BM184" s="149" t="s">
        <v>209</v>
      </c>
    </row>
    <row r="185" spans="2:51" s="152" customFormat="1" ht="12">
      <c r="B185" s="151"/>
      <c r="D185" s="153" t="s">
        <v>133</v>
      </c>
      <c r="E185" s="154" t="s">
        <v>1</v>
      </c>
      <c r="F185" s="155" t="s">
        <v>134</v>
      </c>
      <c r="H185" s="154" t="s">
        <v>1</v>
      </c>
      <c r="L185" s="151"/>
      <c r="M185" s="156"/>
      <c r="T185" s="157"/>
      <c r="AT185" s="154" t="s">
        <v>133</v>
      </c>
      <c r="AU185" s="154" t="s">
        <v>131</v>
      </c>
      <c r="AV185" s="152" t="s">
        <v>78</v>
      </c>
      <c r="AW185" s="152" t="s">
        <v>27</v>
      </c>
      <c r="AX185" s="152" t="s">
        <v>70</v>
      </c>
      <c r="AY185" s="154" t="s">
        <v>123</v>
      </c>
    </row>
    <row r="186" spans="2:51" s="159" customFormat="1" ht="12">
      <c r="B186" s="158"/>
      <c r="D186" s="153" t="s">
        <v>133</v>
      </c>
      <c r="E186" s="160" t="s">
        <v>1</v>
      </c>
      <c r="F186" s="161" t="s">
        <v>210</v>
      </c>
      <c r="H186" s="162">
        <v>57.97</v>
      </c>
      <c r="L186" s="158"/>
      <c r="M186" s="163"/>
      <c r="T186" s="164"/>
      <c r="AT186" s="160" t="s">
        <v>133</v>
      </c>
      <c r="AU186" s="160" t="s">
        <v>131</v>
      </c>
      <c r="AV186" s="159" t="s">
        <v>131</v>
      </c>
      <c r="AW186" s="159" t="s">
        <v>27</v>
      </c>
      <c r="AX186" s="159" t="s">
        <v>70</v>
      </c>
      <c r="AY186" s="160" t="s">
        <v>123</v>
      </c>
    </row>
    <row r="187" spans="2:65" s="1" customFormat="1" ht="24.2" customHeight="1">
      <c r="B187" s="19"/>
      <c r="C187" s="138" t="s">
        <v>211</v>
      </c>
      <c r="D187" s="138" t="s">
        <v>126</v>
      </c>
      <c r="E187" s="139" t="s">
        <v>212</v>
      </c>
      <c r="F187" s="140" t="s">
        <v>213</v>
      </c>
      <c r="G187" s="141" t="s">
        <v>129</v>
      </c>
      <c r="H187" s="142">
        <v>57.97</v>
      </c>
      <c r="I187" s="87"/>
      <c r="J187" s="143">
        <f>ROUND(I187*H187,2)</f>
        <v>0</v>
      </c>
      <c r="K187" s="144"/>
      <c r="L187" s="19"/>
      <c r="M187" s="145" t="s">
        <v>1</v>
      </c>
      <c r="N187" s="146" t="s">
        <v>36</v>
      </c>
      <c r="O187" s="147">
        <v>0.308</v>
      </c>
      <c r="P187" s="147">
        <f>O187*H187</f>
        <v>17.85476</v>
      </c>
      <c r="Q187" s="147">
        <v>4E-05</v>
      </c>
      <c r="R187" s="147">
        <f>Q187*H187</f>
        <v>0.0023188</v>
      </c>
      <c r="S187" s="147">
        <v>0</v>
      </c>
      <c r="T187" s="148">
        <f>S187*H187</f>
        <v>0</v>
      </c>
      <c r="AR187" s="149" t="s">
        <v>130</v>
      </c>
      <c r="AT187" s="149" t="s">
        <v>126</v>
      </c>
      <c r="AU187" s="149" t="s">
        <v>131</v>
      </c>
      <c r="AY187" s="8" t="s">
        <v>123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8" t="s">
        <v>131</v>
      </c>
      <c r="BK187" s="150">
        <f>ROUND(I187*H187,2)</f>
        <v>0</v>
      </c>
      <c r="BL187" s="8" t="s">
        <v>130</v>
      </c>
      <c r="BM187" s="149" t="s">
        <v>214</v>
      </c>
    </row>
    <row r="188" spans="2:51" s="152" customFormat="1" ht="12">
      <c r="B188" s="151"/>
      <c r="D188" s="153" t="s">
        <v>133</v>
      </c>
      <c r="E188" s="154" t="s">
        <v>1</v>
      </c>
      <c r="F188" s="155" t="s">
        <v>134</v>
      </c>
      <c r="H188" s="154" t="s">
        <v>1</v>
      </c>
      <c r="L188" s="151"/>
      <c r="M188" s="156"/>
      <c r="T188" s="157"/>
      <c r="AT188" s="154" t="s">
        <v>133</v>
      </c>
      <c r="AU188" s="154" t="s">
        <v>131</v>
      </c>
      <c r="AV188" s="152" t="s">
        <v>78</v>
      </c>
      <c r="AW188" s="152" t="s">
        <v>27</v>
      </c>
      <c r="AX188" s="152" t="s">
        <v>70</v>
      </c>
      <c r="AY188" s="154" t="s">
        <v>123</v>
      </c>
    </row>
    <row r="189" spans="2:51" s="159" customFormat="1" ht="12">
      <c r="B189" s="158"/>
      <c r="D189" s="153" t="s">
        <v>133</v>
      </c>
      <c r="E189" s="160" t="s">
        <v>1</v>
      </c>
      <c r="F189" s="161" t="s">
        <v>210</v>
      </c>
      <c r="H189" s="162">
        <v>57.97</v>
      </c>
      <c r="L189" s="158"/>
      <c r="M189" s="163"/>
      <c r="T189" s="164"/>
      <c r="AT189" s="160" t="s">
        <v>133</v>
      </c>
      <c r="AU189" s="160" t="s">
        <v>131</v>
      </c>
      <c r="AV189" s="159" t="s">
        <v>131</v>
      </c>
      <c r="AW189" s="159" t="s">
        <v>27</v>
      </c>
      <c r="AX189" s="159" t="s">
        <v>70</v>
      </c>
      <c r="AY189" s="160" t="s">
        <v>123</v>
      </c>
    </row>
    <row r="190" spans="2:65" s="1" customFormat="1" ht="24.2" customHeight="1">
      <c r="B190" s="19"/>
      <c r="C190" s="138" t="s">
        <v>215</v>
      </c>
      <c r="D190" s="138" t="s">
        <v>126</v>
      </c>
      <c r="E190" s="139" t="s">
        <v>216</v>
      </c>
      <c r="F190" s="140" t="s">
        <v>217</v>
      </c>
      <c r="G190" s="141" t="s">
        <v>218</v>
      </c>
      <c r="H190" s="142">
        <v>40</v>
      </c>
      <c r="I190" s="87"/>
      <c r="J190" s="143">
        <f>ROUND(I190*H190,2)</f>
        <v>0</v>
      </c>
      <c r="K190" s="144"/>
      <c r="L190" s="19"/>
      <c r="M190" s="145" t="s">
        <v>1</v>
      </c>
      <c r="N190" s="146" t="s">
        <v>36</v>
      </c>
      <c r="O190" s="147">
        <v>1</v>
      </c>
      <c r="P190" s="147">
        <f>O190*H190</f>
        <v>40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130</v>
      </c>
      <c r="AT190" s="149" t="s">
        <v>126</v>
      </c>
      <c r="AU190" s="149" t="s">
        <v>131</v>
      </c>
      <c r="AY190" s="8" t="s">
        <v>123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8" t="s">
        <v>131</v>
      </c>
      <c r="BK190" s="150">
        <f>ROUND(I190*H190,2)</f>
        <v>0</v>
      </c>
      <c r="BL190" s="8" t="s">
        <v>130</v>
      </c>
      <c r="BM190" s="149" t="s">
        <v>219</v>
      </c>
    </row>
    <row r="191" spans="2:51" s="159" customFormat="1" ht="12">
      <c r="B191" s="158"/>
      <c r="D191" s="153" t="s">
        <v>133</v>
      </c>
      <c r="E191" s="160" t="s">
        <v>1</v>
      </c>
      <c r="F191" s="161" t="s">
        <v>220</v>
      </c>
      <c r="H191" s="162">
        <v>40</v>
      </c>
      <c r="L191" s="158"/>
      <c r="M191" s="163"/>
      <c r="T191" s="164"/>
      <c r="AT191" s="160" t="s">
        <v>133</v>
      </c>
      <c r="AU191" s="160" t="s">
        <v>131</v>
      </c>
      <c r="AV191" s="159" t="s">
        <v>131</v>
      </c>
      <c r="AW191" s="159" t="s">
        <v>27</v>
      </c>
      <c r="AX191" s="159" t="s">
        <v>70</v>
      </c>
      <c r="AY191" s="160" t="s">
        <v>123</v>
      </c>
    </row>
    <row r="192" spans="2:63" s="127" customFormat="1" ht="22.8" customHeight="1">
      <c r="B192" s="126"/>
      <c r="D192" s="128" t="s">
        <v>69</v>
      </c>
      <c r="E192" s="136" t="s">
        <v>221</v>
      </c>
      <c r="F192" s="136" t="s">
        <v>222</v>
      </c>
      <c r="J192" s="137">
        <f>BK192</f>
        <v>0</v>
      </c>
      <c r="L192" s="126"/>
      <c r="M192" s="131"/>
      <c r="P192" s="132">
        <f>SUM(P193:P224)</f>
        <v>62.40755</v>
      </c>
      <c r="R192" s="132">
        <f>SUM(R193:R224)</f>
        <v>0.00028000000000000003</v>
      </c>
      <c r="T192" s="133">
        <f>SUM(T193:T224)</f>
        <v>5.611044</v>
      </c>
      <c r="AR192" s="128" t="s">
        <v>78</v>
      </c>
      <c r="AT192" s="134" t="s">
        <v>69</v>
      </c>
      <c r="AU192" s="134" t="s">
        <v>78</v>
      </c>
      <c r="AY192" s="128" t="s">
        <v>123</v>
      </c>
      <c r="BK192" s="135">
        <f>SUM(BK193:BK224)</f>
        <v>0</v>
      </c>
    </row>
    <row r="193" spans="2:65" s="1" customFormat="1" ht="33" customHeight="1">
      <c r="B193" s="19"/>
      <c r="C193" s="138" t="s">
        <v>223</v>
      </c>
      <c r="D193" s="138" t="s">
        <v>126</v>
      </c>
      <c r="E193" s="139" t="s">
        <v>224</v>
      </c>
      <c r="F193" s="140" t="s">
        <v>225</v>
      </c>
      <c r="G193" s="141" t="s">
        <v>129</v>
      </c>
      <c r="H193" s="142">
        <v>7.59</v>
      </c>
      <c r="I193" s="87"/>
      <c r="J193" s="143">
        <f>ROUND(I193*H193,2)</f>
        <v>0</v>
      </c>
      <c r="K193" s="144"/>
      <c r="L193" s="19"/>
      <c r="M193" s="145" t="s">
        <v>1</v>
      </c>
      <c r="N193" s="146" t="s">
        <v>36</v>
      </c>
      <c r="O193" s="147">
        <v>0.284</v>
      </c>
      <c r="P193" s="147">
        <f>O193*H193</f>
        <v>2.15556</v>
      </c>
      <c r="Q193" s="147">
        <v>0</v>
      </c>
      <c r="R193" s="147">
        <f>Q193*H193</f>
        <v>0</v>
      </c>
      <c r="S193" s="147">
        <v>0.261</v>
      </c>
      <c r="T193" s="148">
        <f>S193*H193</f>
        <v>1.98099</v>
      </c>
      <c r="AR193" s="149" t="s">
        <v>130</v>
      </c>
      <c r="AT193" s="149" t="s">
        <v>126</v>
      </c>
      <c r="AU193" s="149" t="s">
        <v>131</v>
      </c>
      <c r="AY193" s="8" t="s">
        <v>123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8" t="s">
        <v>131</v>
      </c>
      <c r="BK193" s="150">
        <f>ROUND(I193*H193,2)</f>
        <v>0</v>
      </c>
      <c r="BL193" s="8" t="s">
        <v>130</v>
      </c>
      <c r="BM193" s="149" t="s">
        <v>226</v>
      </c>
    </row>
    <row r="194" spans="2:51" s="152" customFormat="1" ht="12">
      <c r="B194" s="151"/>
      <c r="D194" s="153" t="s">
        <v>133</v>
      </c>
      <c r="E194" s="154" t="s">
        <v>1</v>
      </c>
      <c r="F194" s="155" t="s">
        <v>134</v>
      </c>
      <c r="H194" s="154" t="s">
        <v>1</v>
      </c>
      <c r="L194" s="151"/>
      <c r="M194" s="156"/>
      <c r="T194" s="157"/>
      <c r="AT194" s="154" t="s">
        <v>133</v>
      </c>
      <c r="AU194" s="154" t="s">
        <v>131</v>
      </c>
      <c r="AV194" s="152" t="s">
        <v>78</v>
      </c>
      <c r="AW194" s="152" t="s">
        <v>27</v>
      </c>
      <c r="AX194" s="152" t="s">
        <v>70</v>
      </c>
      <c r="AY194" s="154" t="s">
        <v>123</v>
      </c>
    </row>
    <row r="195" spans="2:51" s="159" customFormat="1" ht="12">
      <c r="B195" s="158"/>
      <c r="D195" s="153" t="s">
        <v>133</v>
      </c>
      <c r="E195" s="160" t="s">
        <v>1</v>
      </c>
      <c r="F195" s="161" t="s">
        <v>227</v>
      </c>
      <c r="H195" s="162">
        <v>7.59</v>
      </c>
      <c r="L195" s="158"/>
      <c r="M195" s="163"/>
      <c r="T195" s="164"/>
      <c r="AT195" s="160" t="s">
        <v>133</v>
      </c>
      <c r="AU195" s="160" t="s">
        <v>131</v>
      </c>
      <c r="AV195" s="159" t="s">
        <v>131</v>
      </c>
      <c r="AW195" s="159" t="s">
        <v>27</v>
      </c>
      <c r="AX195" s="159" t="s">
        <v>70</v>
      </c>
      <c r="AY195" s="160" t="s">
        <v>123</v>
      </c>
    </row>
    <row r="196" spans="2:65" s="1" customFormat="1" ht="24.2" customHeight="1">
      <c r="B196" s="19"/>
      <c r="C196" s="138" t="s">
        <v>7</v>
      </c>
      <c r="D196" s="138" t="s">
        <v>126</v>
      </c>
      <c r="E196" s="139" t="s">
        <v>228</v>
      </c>
      <c r="F196" s="140" t="s">
        <v>229</v>
      </c>
      <c r="G196" s="141" t="s">
        <v>142</v>
      </c>
      <c r="H196" s="142">
        <v>3.5</v>
      </c>
      <c r="I196" s="87"/>
      <c r="J196" s="143">
        <f>ROUND(I196*H196,2)</f>
        <v>0</v>
      </c>
      <c r="K196" s="144"/>
      <c r="L196" s="19"/>
      <c r="M196" s="145" t="s">
        <v>1</v>
      </c>
      <c r="N196" s="146" t="s">
        <v>36</v>
      </c>
      <c r="O196" s="147">
        <v>2.67</v>
      </c>
      <c r="P196" s="147">
        <f>O196*H196</f>
        <v>9.344999999999999</v>
      </c>
      <c r="Q196" s="147">
        <v>8E-05</v>
      </c>
      <c r="R196" s="147">
        <f>Q196*H196</f>
        <v>0.00028000000000000003</v>
      </c>
      <c r="S196" s="147">
        <v>0</v>
      </c>
      <c r="T196" s="148">
        <f>S196*H196</f>
        <v>0</v>
      </c>
      <c r="AR196" s="149" t="s">
        <v>130</v>
      </c>
      <c r="AT196" s="149" t="s">
        <v>126</v>
      </c>
      <c r="AU196" s="149" t="s">
        <v>131</v>
      </c>
      <c r="AY196" s="8" t="s">
        <v>123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8" t="s">
        <v>131</v>
      </c>
      <c r="BK196" s="150">
        <f>ROUND(I196*H196,2)</f>
        <v>0</v>
      </c>
      <c r="BL196" s="8" t="s">
        <v>130</v>
      </c>
      <c r="BM196" s="149" t="s">
        <v>230</v>
      </c>
    </row>
    <row r="197" spans="2:51" s="152" customFormat="1" ht="12">
      <c r="B197" s="151"/>
      <c r="D197" s="153" t="s">
        <v>133</v>
      </c>
      <c r="E197" s="154" t="s">
        <v>1</v>
      </c>
      <c r="F197" s="155" t="s">
        <v>134</v>
      </c>
      <c r="H197" s="154" t="s">
        <v>1</v>
      </c>
      <c r="L197" s="151"/>
      <c r="M197" s="156"/>
      <c r="T197" s="157"/>
      <c r="AT197" s="154" t="s">
        <v>133</v>
      </c>
      <c r="AU197" s="154" t="s">
        <v>131</v>
      </c>
      <c r="AV197" s="152" t="s">
        <v>78</v>
      </c>
      <c r="AW197" s="152" t="s">
        <v>27</v>
      </c>
      <c r="AX197" s="152" t="s">
        <v>70</v>
      </c>
      <c r="AY197" s="154" t="s">
        <v>123</v>
      </c>
    </row>
    <row r="198" spans="2:51" s="159" customFormat="1" ht="12">
      <c r="B198" s="158"/>
      <c r="D198" s="153" t="s">
        <v>133</v>
      </c>
      <c r="E198" s="160" t="s">
        <v>1</v>
      </c>
      <c r="F198" s="161" t="s">
        <v>231</v>
      </c>
      <c r="H198" s="162">
        <v>3.5</v>
      </c>
      <c r="L198" s="158"/>
      <c r="M198" s="163"/>
      <c r="T198" s="164"/>
      <c r="AT198" s="160" t="s">
        <v>133</v>
      </c>
      <c r="AU198" s="160" t="s">
        <v>131</v>
      </c>
      <c r="AV198" s="159" t="s">
        <v>131</v>
      </c>
      <c r="AW198" s="159" t="s">
        <v>27</v>
      </c>
      <c r="AX198" s="159" t="s">
        <v>70</v>
      </c>
      <c r="AY198" s="160" t="s">
        <v>123</v>
      </c>
    </row>
    <row r="199" spans="2:65" s="1" customFormat="1" ht="16.5" customHeight="1">
      <c r="B199" s="19"/>
      <c r="C199" s="138" t="s">
        <v>232</v>
      </c>
      <c r="D199" s="138" t="s">
        <v>126</v>
      </c>
      <c r="E199" s="139" t="s">
        <v>233</v>
      </c>
      <c r="F199" s="140" t="s">
        <v>234</v>
      </c>
      <c r="G199" s="141" t="s">
        <v>147</v>
      </c>
      <c r="H199" s="142">
        <v>1</v>
      </c>
      <c r="I199" s="87"/>
      <c r="J199" s="143">
        <f>ROUND(I199*H199,2)</f>
        <v>0</v>
      </c>
      <c r="K199" s="144"/>
      <c r="L199" s="19"/>
      <c r="M199" s="145" t="s">
        <v>1</v>
      </c>
      <c r="N199" s="146" t="s">
        <v>36</v>
      </c>
      <c r="O199" s="147">
        <v>0</v>
      </c>
      <c r="P199" s="147">
        <f>O199*H199</f>
        <v>0</v>
      </c>
      <c r="Q199" s="147">
        <v>0</v>
      </c>
      <c r="R199" s="147">
        <f>Q199*H199</f>
        <v>0</v>
      </c>
      <c r="S199" s="147">
        <v>0.024</v>
      </c>
      <c r="T199" s="148">
        <f>S199*H199</f>
        <v>0.024</v>
      </c>
      <c r="AR199" s="149" t="s">
        <v>130</v>
      </c>
      <c r="AT199" s="149" t="s">
        <v>126</v>
      </c>
      <c r="AU199" s="149" t="s">
        <v>131</v>
      </c>
      <c r="AY199" s="8" t="s">
        <v>123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8" t="s">
        <v>131</v>
      </c>
      <c r="BK199" s="150">
        <f>ROUND(I199*H199,2)</f>
        <v>0</v>
      </c>
      <c r="BL199" s="8" t="s">
        <v>130</v>
      </c>
      <c r="BM199" s="149" t="s">
        <v>235</v>
      </c>
    </row>
    <row r="200" spans="2:51" s="152" customFormat="1" ht="12">
      <c r="B200" s="151"/>
      <c r="D200" s="153" t="s">
        <v>133</v>
      </c>
      <c r="E200" s="154" t="s">
        <v>1</v>
      </c>
      <c r="F200" s="155" t="s">
        <v>134</v>
      </c>
      <c r="H200" s="154" t="s">
        <v>1</v>
      </c>
      <c r="L200" s="151"/>
      <c r="M200" s="156"/>
      <c r="T200" s="157"/>
      <c r="AT200" s="154" t="s">
        <v>133</v>
      </c>
      <c r="AU200" s="154" t="s">
        <v>131</v>
      </c>
      <c r="AV200" s="152" t="s">
        <v>78</v>
      </c>
      <c r="AW200" s="152" t="s">
        <v>27</v>
      </c>
      <c r="AX200" s="152" t="s">
        <v>70</v>
      </c>
      <c r="AY200" s="154" t="s">
        <v>123</v>
      </c>
    </row>
    <row r="201" spans="2:51" s="159" customFormat="1" ht="12">
      <c r="B201" s="158"/>
      <c r="D201" s="153" t="s">
        <v>133</v>
      </c>
      <c r="E201" s="160" t="s">
        <v>1</v>
      </c>
      <c r="F201" s="161" t="s">
        <v>78</v>
      </c>
      <c r="H201" s="162">
        <v>1</v>
      </c>
      <c r="L201" s="158"/>
      <c r="M201" s="163"/>
      <c r="T201" s="164"/>
      <c r="AT201" s="160" t="s">
        <v>133</v>
      </c>
      <c r="AU201" s="160" t="s">
        <v>131</v>
      </c>
      <c r="AV201" s="159" t="s">
        <v>131</v>
      </c>
      <c r="AW201" s="159" t="s">
        <v>27</v>
      </c>
      <c r="AX201" s="159" t="s">
        <v>70</v>
      </c>
      <c r="AY201" s="160" t="s">
        <v>123</v>
      </c>
    </row>
    <row r="202" spans="2:65" s="1" customFormat="1" ht="24.2" customHeight="1">
      <c r="B202" s="19"/>
      <c r="C202" s="138" t="s">
        <v>236</v>
      </c>
      <c r="D202" s="138" t="s">
        <v>126</v>
      </c>
      <c r="E202" s="139" t="s">
        <v>237</v>
      </c>
      <c r="F202" s="140" t="s">
        <v>238</v>
      </c>
      <c r="G202" s="141" t="s">
        <v>239</v>
      </c>
      <c r="H202" s="142">
        <v>1</v>
      </c>
      <c r="I202" s="87"/>
      <c r="J202" s="143">
        <f>ROUND(I202*H202,2)</f>
        <v>0</v>
      </c>
      <c r="K202" s="144"/>
      <c r="L202" s="19"/>
      <c r="M202" s="145" t="s">
        <v>1</v>
      </c>
      <c r="N202" s="146" t="s">
        <v>36</v>
      </c>
      <c r="O202" s="147">
        <v>0</v>
      </c>
      <c r="P202" s="147">
        <f>O202*H202</f>
        <v>0</v>
      </c>
      <c r="Q202" s="147">
        <v>0</v>
      </c>
      <c r="R202" s="147">
        <f>Q202*H202</f>
        <v>0</v>
      </c>
      <c r="S202" s="147">
        <v>0.085</v>
      </c>
      <c r="T202" s="148">
        <f>S202*H202</f>
        <v>0.085</v>
      </c>
      <c r="AR202" s="149" t="s">
        <v>130</v>
      </c>
      <c r="AT202" s="149" t="s">
        <v>126</v>
      </c>
      <c r="AU202" s="149" t="s">
        <v>131</v>
      </c>
      <c r="AY202" s="8" t="s">
        <v>123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8" t="s">
        <v>131</v>
      </c>
      <c r="BK202" s="150">
        <f>ROUND(I202*H202,2)</f>
        <v>0</v>
      </c>
      <c r="BL202" s="8" t="s">
        <v>130</v>
      </c>
      <c r="BM202" s="149" t="s">
        <v>240</v>
      </c>
    </row>
    <row r="203" spans="2:51" s="152" customFormat="1" ht="12">
      <c r="B203" s="151"/>
      <c r="D203" s="153" t="s">
        <v>133</v>
      </c>
      <c r="E203" s="154" t="s">
        <v>1</v>
      </c>
      <c r="F203" s="155" t="s">
        <v>134</v>
      </c>
      <c r="H203" s="154" t="s">
        <v>1</v>
      </c>
      <c r="L203" s="151"/>
      <c r="M203" s="156"/>
      <c r="T203" s="157"/>
      <c r="AT203" s="154" t="s">
        <v>133</v>
      </c>
      <c r="AU203" s="154" t="s">
        <v>131</v>
      </c>
      <c r="AV203" s="152" t="s">
        <v>78</v>
      </c>
      <c r="AW203" s="152" t="s">
        <v>27</v>
      </c>
      <c r="AX203" s="152" t="s">
        <v>70</v>
      </c>
      <c r="AY203" s="154" t="s">
        <v>123</v>
      </c>
    </row>
    <row r="204" spans="2:51" s="159" customFormat="1" ht="12">
      <c r="B204" s="158"/>
      <c r="D204" s="153" t="s">
        <v>133</v>
      </c>
      <c r="E204" s="160" t="s">
        <v>1</v>
      </c>
      <c r="F204" s="161" t="s">
        <v>78</v>
      </c>
      <c r="H204" s="162">
        <v>1</v>
      </c>
      <c r="L204" s="158"/>
      <c r="M204" s="163"/>
      <c r="T204" s="164"/>
      <c r="AT204" s="160" t="s">
        <v>133</v>
      </c>
      <c r="AU204" s="160" t="s">
        <v>131</v>
      </c>
      <c r="AV204" s="159" t="s">
        <v>131</v>
      </c>
      <c r="AW204" s="159" t="s">
        <v>27</v>
      </c>
      <c r="AX204" s="159" t="s">
        <v>70</v>
      </c>
      <c r="AY204" s="160" t="s">
        <v>123</v>
      </c>
    </row>
    <row r="205" spans="2:65" s="1" customFormat="1" ht="24.2" customHeight="1">
      <c r="B205" s="19"/>
      <c r="C205" s="138" t="s">
        <v>241</v>
      </c>
      <c r="D205" s="138" t="s">
        <v>126</v>
      </c>
      <c r="E205" s="139" t="s">
        <v>242</v>
      </c>
      <c r="F205" s="140" t="s">
        <v>243</v>
      </c>
      <c r="G205" s="141" t="s">
        <v>129</v>
      </c>
      <c r="H205" s="142">
        <v>4.38</v>
      </c>
      <c r="I205" s="87"/>
      <c r="J205" s="143">
        <f>ROUND(I205*H205,2)</f>
        <v>0</v>
      </c>
      <c r="K205" s="144"/>
      <c r="L205" s="19"/>
      <c r="M205" s="145" t="s">
        <v>1</v>
      </c>
      <c r="N205" s="146" t="s">
        <v>36</v>
      </c>
      <c r="O205" s="147">
        <v>0.233</v>
      </c>
      <c r="P205" s="147">
        <f>O205*H205</f>
        <v>1.02054</v>
      </c>
      <c r="Q205" s="147">
        <v>0</v>
      </c>
      <c r="R205" s="147">
        <f>Q205*H205</f>
        <v>0</v>
      </c>
      <c r="S205" s="147">
        <v>0.057</v>
      </c>
      <c r="T205" s="148">
        <f>S205*H205</f>
        <v>0.24966</v>
      </c>
      <c r="AR205" s="149" t="s">
        <v>130</v>
      </c>
      <c r="AT205" s="149" t="s">
        <v>126</v>
      </c>
      <c r="AU205" s="149" t="s">
        <v>131</v>
      </c>
      <c r="AY205" s="8" t="s">
        <v>123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8" t="s">
        <v>131</v>
      </c>
      <c r="BK205" s="150">
        <f>ROUND(I205*H205,2)</f>
        <v>0</v>
      </c>
      <c r="BL205" s="8" t="s">
        <v>130</v>
      </c>
      <c r="BM205" s="149" t="s">
        <v>244</v>
      </c>
    </row>
    <row r="206" spans="2:51" s="152" customFormat="1" ht="12">
      <c r="B206" s="151"/>
      <c r="D206" s="153" t="s">
        <v>133</v>
      </c>
      <c r="E206" s="154" t="s">
        <v>1</v>
      </c>
      <c r="F206" s="155" t="s">
        <v>134</v>
      </c>
      <c r="H206" s="154" t="s">
        <v>1</v>
      </c>
      <c r="L206" s="151"/>
      <c r="M206" s="156"/>
      <c r="T206" s="157"/>
      <c r="AT206" s="154" t="s">
        <v>133</v>
      </c>
      <c r="AU206" s="154" t="s">
        <v>131</v>
      </c>
      <c r="AV206" s="152" t="s">
        <v>78</v>
      </c>
      <c r="AW206" s="152" t="s">
        <v>27</v>
      </c>
      <c r="AX206" s="152" t="s">
        <v>70</v>
      </c>
      <c r="AY206" s="154" t="s">
        <v>123</v>
      </c>
    </row>
    <row r="207" spans="2:51" s="159" customFormat="1" ht="12">
      <c r="B207" s="158"/>
      <c r="D207" s="153" t="s">
        <v>133</v>
      </c>
      <c r="E207" s="160" t="s">
        <v>1</v>
      </c>
      <c r="F207" s="161" t="s">
        <v>245</v>
      </c>
      <c r="H207" s="162">
        <v>4.38</v>
      </c>
      <c r="L207" s="158"/>
      <c r="M207" s="163"/>
      <c r="T207" s="164"/>
      <c r="AT207" s="160" t="s">
        <v>133</v>
      </c>
      <c r="AU207" s="160" t="s">
        <v>131</v>
      </c>
      <c r="AV207" s="159" t="s">
        <v>131</v>
      </c>
      <c r="AW207" s="159" t="s">
        <v>27</v>
      </c>
      <c r="AX207" s="159" t="s">
        <v>70</v>
      </c>
      <c r="AY207" s="160" t="s">
        <v>123</v>
      </c>
    </row>
    <row r="208" spans="2:65" s="1" customFormat="1" ht="37.75" customHeight="1">
      <c r="B208" s="19"/>
      <c r="C208" s="138" t="s">
        <v>246</v>
      </c>
      <c r="D208" s="138" t="s">
        <v>126</v>
      </c>
      <c r="E208" s="139" t="s">
        <v>247</v>
      </c>
      <c r="F208" s="140" t="s">
        <v>248</v>
      </c>
      <c r="G208" s="141" t="s">
        <v>129</v>
      </c>
      <c r="H208" s="142">
        <v>186.359</v>
      </c>
      <c r="I208" s="87"/>
      <c r="J208" s="143">
        <f>ROUND(I208*H208,2)</f>
        <v>0</v>
      </c>
      <c r="K208" s="144"/>
      <c r="L208" s="19"/>
      <c r="M208" s="145" t="s">
        <v>1</v>
      </c>
      <c r="N208" s="146" t="s">
        <v>36</v>
      </c>
      <c r="O208" s="147">
        <v>0.08</v>
      </c>
      <c r="P208" s="147">
        <f>O208*H208</f>
        <v>14.90872</v>
      </c>
      <c r="Q208" s="147">
        <v>0</v>
      </c>
      <c r="R208" s="147">
        <f>Q208*H208</f>
        <v>0</v>
      </c>
      <c r="S208" s="147">
        <v>0.01</v>
      </c>
      <c r="T208" s="148">
        <f>S208*H208</f>
        <v>1.86359</v>
      </c>
      <c r="AR208" s="149" t="s">
        <v>130</v>
      </c>
      <c r="AT208" s="149" t="s">
        <v>126</v>
      </c>
      <c r="AU208" s="149" t="s">
        <v>131</v>
      </c>
      <c r="AY208" s="8" t="s">
        <v>123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8" t="s">
        <v>131</v>
      </c>
      <c r="BK208" s="150">
        <f>ROUND(I208*H208,2)</f>
        <v>0</v>
      </c>
      <c r="BL208" s="8" t="s">
        <v>130</v>
      </c>
      <c r="BM208" s="149" t="s">
        <v>249</v>
      </c>
    </row>
    <row r="209" spans="2:51" s="152" customFormat="1" ht="12">
      <c r="B209" s="151"/>
      <c r="D209" s="153" t="s">
        <v>133</v>
      </c>
      <c r="E209" s="154" t="s">
        <v>1</v>
      </c>
      <c r="F209" s="155" t="s">
        <v>134</v>
      </c>
      <c r="H209" s="154" t="s">
        <v>1</v>
      </c>
      <c r="L209" s="151"/>
      <c r="M209" s="156"/>
      <c r="T209" s="157"/>
      <c r="AT209" s="154" t="s">
        <v>133</v>
      </c>
      <c r="AU209" s="154" t="s">
        <v>131</v>
      </c>
      <c r="AV209" s="152" t="s">
        <v>78</v>
      </c>
      <c r="AW209" s="152" t="s">
        <v>27</v>
      </c>
      <c r="AX209" s="152" t="s">
        <v>70</v>
      </c>
      <c r="AY209" s="154" t="s">
        <v>123</v>
      </c>
    </row>
    <row r="210" spans="2:51" s="159" customFormat="1" ht="12">
      <c r="B210" s="158"/>
      <c r="D210" s="153" t="s">
        <v>133</v>
      </c>
      <c r="E210" s="160" t="s">
        <v>1</v>
      </c>
      <c r="F210" s="161" t="s">
        <v>250</v>
      </c>
      <c r="H210" s="162">
        <v>186.359</v>
      </c>
      <c r="L210" s="158"/>
      <c r="M210" s="163"/>
      <c r="T210" s="164"/>
      <c r="AT210" s="160" t="s">
        <v>133</v>
      </c>
      <c r="AU210" s="160" t="s">
        <v>131</v>
      </c>
      <c r="AV210" s="159" t="s">
        <v>131</v>
      </c>
      <c r="AW210" s="159" t="s">
        <v>27</v>
      </c>
      <c r="AX210" s="159" t="s">
        <v>70</v>
      </c>
      <c r="AY210" s="160" t="s">
        <v>123</v>
      </c>
    </row>
    <row r="211" spans="2:65" s="1" customFormat="1" ht="24.2" customHeight="1">
      <c r="B211" s="19"/>
      <c r="C211" s="138" t="s">
        <v>251</v>
      </c>
      <c r="D211" s="138" t="s">
        <v>126</v>
      </c>
      <c r="E211" s="139" t="s">
        <v>252</v>
      </c>
      <c r="F211" s="140" t="s">
        <v>253</v>
      </c>
      <c r="G211" s="141" t="s">
        <v>129</v>
      </c>
      <c r="H211" s="142">
        <v>17.613</v>
      </c>
      <c r="I211" s="87"/>
      <c r="J211" s="143">
        <f>ROUND(I211*H211,2)</f>
        <v>0</v>
      </c>
      <c r="K211" s="144"/>
      <c r="L211" s="19"/>
      <c r="M211" s="145" t="s">
        <v>1</v>
      </c>
      <c r="N211" s="146" t="s">
        <v>36</v>
      </c>
      <c r="O211" s="147">
        <v>0.3</v>
      </c>
      <c r="P211" s="147">
        <f>O211*H211</f>
        <v>5.2839</v>
      </c>
      <c r="Q211" s="147">
        <v>0</v>
      </c>
      <c r="R211" s="147">
        <f>Q211*H211</f>
        <v>0</v>
      </c>
      <c r="S211" s="147">
        <v>0.068</v>
      </c>
      <c r="T211" s="148">
        <f>S211*H211</f>
        <v>1.197684</v>
      </c>
      <c r="AR211" s="149" t="s">
        <v>130</v>
      </c>
      <c r="AT211" s="149" t="s">
        <v>126</v>
      </c>
      <c r="AU211" s="149" t="s">
        <v>131</v>
      </c>
      <c r="AY211" s="8" t="s">
        <v>123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8" t="s">
        <v>131</v>
      </c>
      <c r="BK211" s="150">
        <f>ROUND(I211*H211,2)</f>
        <v>0</v>
      </c>
      <c r="BL211" s="8" t="s">
        <v>130</v>
      </c>
      <c r="BM211" s="149" t="s">
        <v>254</v>
      </c>
    </row>
    <row r="212" spans="2:51" s="152" customFormat="1" ht="12">
      <c r="B212" s="151"/>
      <c r="D212" s="153" t="s">
        <v>133</v>
      </c>
      <c r="E212" s="154" t="s">
        <v>1</v>
      </c>
      <c r="F212" s="155" t="s">
        <v>134</v>
      </c>
      <c r="H212" s="154" t="s">
        <v>1</v>
      </c>
      <c r="L212" s="151"/>
      <c r="M212" s="156"/>
      <c r="T212" s="157"/>
      <c r="AT212" s="154" t="s">
        <v>133</v>
      </c>
      <c r="AU212" s="154" t="s">
        <v>131</v>
      </c>
      <c r="AV212" s="152" t="s">
        <v>78</v>
      </c>
      <c r="AW212" s="152" t="s">
        <v>27</v>
      </c>
      <c r="AX212" s="152" t="s">
        <v>70</v>
      </c>
      <c r="AY212" s="154" t="s">
        <v>123</v>
      </c>
    </row>
    <row r="213" spans="2:51" s="159" customFormat="1" ht="12">
      <c r="B213" s="158"/>
      <c r="D213" s="153" t="s">
        <v>133</v>
      </c>
      <c r="E213" s="160" t="s">
        <v>1</v>
      </c>
      <c r="F213" s="161" t="s">
        <v>255</v>
      </c>
      <c r="H213" s="162">
        <v>17.613</v>
      </c>
      <c r="L213" s="158"/>
      <c r="M213" s="163"/>
      <c r="T213" s="164"/>
      <c r="AT213" s="160" t="s">
        <v>133</v>
      </c>
      <c r="AU213" s="160" t="s">
        <v>131</v>
      </c>
      <c r="AV213" s="159" t="s">
        <v>131</v>
      </c>
      <c r="AW213" s="159" t="s">
        <v>27</v>
      </c>
      <c r="AX213" s="159" t="s">
        <v>70</v>
      </c>
      <c r="AY213" s="160" t="s">
        <v>123</v>
      </c>
    </row>
    <row r="214" spans="2:65" s="1" customFormat="1" ht="16.5" customHeight="1">
      <c r="B214" s="19"/>
      <c r="C214" s="138" t="s">
        <v>256</v>
      </c>
      <c r="D214" s="138" t="s">
        <v>126</v>
      </c>
      <c r="E214" s="139" t="s">
        <v>257</v>
      </c>
      <c r="F214" s="140" t="s">
        <v>258</v>
      </c>
      <c r="G214" s="141" t="s">
        <v>147</v>
      </c>
      <c r="H214" s="142">
        <v>2</v>
      </c>
      <c r="I214" s="87"/>
      <c r="J214" s="143">
        <f>ROUND(I214*H214,2)</f>
        <v>0</v>
      </c>
      <c r="K214" s="144"/>
      <c r="L214" s="19"/>
      <c r="M214" s="145" t="s">
        <v>1</v>
      </c>
      <c r="N214" s="146" t="s">
        <v>36</v>
      </c>
      <c r="O214" s="147">
        <v>0.05</v>
      </c>
      <c r="P214" s="147">
        <f>O214*H214</f>
        <v>0.1</v>
      </c>
      <c r="Q214" s="147">
        <v>0</v>
      </c>
      <c r="R214" s="147">
        <f>Q214*H214</f>
        <v>0</v>
      </c>
      <c r="S214" s="147">
        <v>0.024</v>
      </c>
      <c r="T214" s="148">
        <f>S214*H214</f>
        <v>0.048</v>
      </c>
      <c r="AR214" s="149" t="s">
        <v>200</v>
      </c>
      <c r="AT214" s="149" t="s">
        <v>126</v>
      </c>
      <c r="AU214" s="149" t="s">
        <v>131</v>
      </c>
      <c r="AY214" s="8" t="s">
        <v>123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8" t="s">
        <v>131</v>
      </c>
      <c r="BK214" s="150">
        <f>ROUND(I214*H214,2)</f>
        <v>0</v>
      </c>
      <c r="BL214" s="8" t="s">
        <v>200</v>
      </c>
      <c r="BM214" s="149" t="s">
        <v>259</v>
      </c>
    </row>
    <row r="215" spans="2:51" s="152" customFormat="1" ht="12">
      <c r="B215" s="151"/>
      <c r="D215" s="153" t="s">
        <v>133</v>
      </c>
      <c r="E215" s="154" t="s">
        <v>1</v>
      </c>
      <c r="F215" s="155" t="s">
        <v>134</v>
      </c>
      <c r="H215" s="154" t="s">
        <v>1</v>
      </c>
      <c r="L215" s="151"/>
      <c r="M215" s="156"/>
      <c r="T215" s="157"/>
      <c r="AT215" s="154" t="s">
        <v>133</v>
      </c>
      <c r="AU215" s="154" t="s">
        <v>131</v>
      </c>
      <c r="AV215" s="152" t="s">
        <v>78</v>
      </c>
      <c r="AW215" s="152" t="s">
        <v>27</v>
      </c>
      <c r="AX215" s="152" t="s">
        <v>70</v>
      </c>
      <c r="AY215" s="154" t="s">
        <v>123</v>
      </c>
    </row>
    <row r="216" spans="2:51" s="159" customFormat="1" ht="12">
      <c r="B216" s="158"/>
      <c r="D216" s="153" t="s">
        <v>133</v>
      </c>
      <c r="E216" s="160" t="s">
        <v>1</v>
      </c>
      <c r="F216" s="161" t="s">
        <v>131</v>
      </c>
      <c r="H216" s="162">
        <v>2</v>
      </c>
      <c r="L216" s="158"/>
      <c r="M216" s="163"/>
      <c r="T216" s="164"/>
      <c r="AT216" s="160" t="s">
        <v>133</v>
      </c>
      <c r="AU216" s="160" t="s">
        <v>131</v>
      </c>
      <c r="AV216" s="159" t="s">
        <v>131</v>
      </c>
      <c r="AW216" s="159" t="s">
        <v>27</v>
      </c>
      <c r="AX216" s="159" t="s">
        <v>70</v>
      </c>
      <c r="AY216" s="160" t="s">
        <v>123</v>
      </c>
    </row>
    <row r="217" spans="2:65" s="1" customFormat="1" ht="24.2" customHeight="1">
      <c r="B217" s="19"/>
      <c r="C217" s="138" t="s">
        <v>260</v>
      </c>
      <c r="D217" s="138" t="s">
        <v>126</v>
      </c>
      <c r="E217" s="139" t="s">
        <v>261</v>
      </c>
      <c r="F217" s="140" t="s">
        <v>262</v>
      </c>
      <c r="G217" s="141" t="s">
        <v>129</v>
      </c>
      <c r="H217" s="142">
        <v>54.04</v>
      </c>
      <c r="I217" s="87"/>
      <c r="J217" s="143">
        <f>ROUND(I217*H217,2)</f>
        <v>0</v>
      </c>
      <c r="K217" s="144"/>
      <c r="L217" s="19"/>
      <c r="M217" s="145" t="s">
        <v>1</v>
      </c>
      <c r="N217" s="146" t="s">
        <v>36</v>
      </c>
      <c r="O217" s="147">
        <v>0.255</v>
      </c>
      <c r="P217" s="147">
        <f>O217*H217</f>
        <v>13.7802</v>
      </c>
      <c r="Q217" s="147">
        <v>0</v>
      </c>
      <c r="R217" s="147">
        <f>Q217*H217</f>
        <v>0</v>
      </c>
      <c r="S217" s="147">
        <v>0.003</v>
      </c>
      <c r="T217" s="148">
        <f>S217*H217</f>
        <v>0.16212000000000001</v>
      </c>
      <c r="AR217" s="149" t="s">
        <v>200</v>
      </c>
      <c r="AT217" s="149" t="s">
        <v>126</v>
      </c>
      <c r="AU217" s="149" t="s">
        <v>131</v>
      </c>
      <c r="AY217" s="8" t="s">
        <v>123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8" t="s">
        <v>131</v>
      </c>
      <c r="BK217" s="150">
        <f>ROUND(I217*H217,2)</f>
        <v>0</v>
      </c>
      <c r="BL217" s="8" t="s">
        <v>200</v>
      </c>
      <c r="BM217" s="149" t="s">
        <v>263</v>
      </c>
    </row>
    <row r="218" spans="2:51" s="152" customFormat="1" ht="12">
      <c r="B218" s="151"/>
      <c r="D218" s="153" t="s">
        <v>133</v>
      </c>
      <c r="E218" s="154" t="s">
        <v>1</v>
      </c>
      <c r="F218" s="155" t="s">
        <v>134</v>
      </c>
      <c r="H218" s="154" t="s">
        <v>1</v>
      </c>
      <c r="L218" s="151"/>
      <c r="M218" s="156"/>
      <c r="T218" s="157"/>
      <c r="AT218" s="154" t="s">
        <v>133</v>
      </c>
      <c r="AU218" s="154" t="s">
        <v>131</v>
      </c>
      <c r="AV218" s="152" t="s">
        <v>78</v>
      </c>
      <c r="AW218" s="152" t="s">
        <v>27</v>
      </c>
      <c r="AX218" s="152" t="s">
        <v>70</v>
      </c>
      <c r="AY218" s="154" t="s">
        <v>123</v>
      </c>
    </row>
    <row r="219" spans="2:51" s="159" customFormat="1" ht="12">
      <c r="B219" s="158"/>
      <c r="D219" s="153" t="s">
        <v>133</v>
      </c>
      <c r="E219" s="160" t="s">
        <v>1</v>
      </c>
      <c r="F219" s="161" t="s">
        <v>264</v>
      </c>
      <c r="H219" s="162">
        <v>54.04</v>
      </c>
      <c r="L219" s="158"/>
      <c r="M219" s="163"/>
      <c r="T219" s="164"/>
      <c r="AT219" s="160" t="s">
        <v>133</v>
      </c>
      <c r="AU219" s="160" t="s">
        <v>131</v>
      </c>
      <c r="AV219" s="159" t="s">
        <v>131</v>
      </c>
      <c r="AW219" s="159" t="s">
        <v>27</v>
      </c>
      <c r="AX219" s="159" t="s">
        <v>70</v>
      </c>
      <c r="AY219" s="160" t="s">
        <v>123</v>
      </c>
    </row>
    <row r="220" spans="2:65" s="1" customFormat="1" ht="24.2" customHeight="1">
      <c r="B220" s="19"/>
      <c r="C220" s="138" t="s">
        <v>265</v>
      </c>
      <c r="D220" s="138" t="s">
        <v>126</v>
      </c>
      <c r="E220" s="139" t="s">
        <v>266</v>
      </c>
      <c r="F220" s="140" t="s">
        <v>267</v>
      </c>
      <c r="G220" s="141" t="s">
        <v>268</v>
      </c>
      <c r="H220" s="142">
        <v>5.67</v>
      </c>
      <c r="I220" s="87"/>
      <c r="J220" s="143">
        <f>ROUND(I220*H220,2)</f>
        <v>0</v>
      </c>
      <c r="K220" s="144"/>
      <c r="L220" s="19"/>
      <c r="M220" s="145" t="s">
        <v>1</v>
      </c>
      <c r="N220" s="146" t="s">
        <v>36</v>
      </c>
      <c r="O220" s="147">
        <v>2.42</v>
      </c>
      <c r="P220" s="147">
        <f>O220*H220</f>
        <v>13.7214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130</v>
      </c>
      <c r="AT220" s="149" t="s">
        <v>126</v>
      </c>
      <c r="AU220" s="149" t="s">
        <v>131</v>
      </c>
      <c r="AY220" s="8" t="s">
        <v>123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8" t="s">
        <v>131</v>
      </c>
      <c r="BK220" s="150">
        <f>ROUND(I220*H220,2)</f>
        <v>0</v>
      </c>
      <c r="BL220" s="8" t="s">
        <v>130</v>
      </c>
      <c r="BM220" s="149" t="s">
        <v>269</v>
      </c>
    </row>
    <row r="221" spans="2:65" s="1" customFormat="1" ht="24.2" customHeight="1">
      <c r="B221" s="19"/>
      <c r="C221" s="138" t="s">
        <v>270</v>
      </c>
      <c r="D221" s="138" t="s">
        <v>126</v>
      </c>
      <c r="E221" s="139" t="s">
        <v>271</v>
      </c>
      <c r="F221" s="140" t="s">
        <v>272</v>
      </c>
      <c r="G221" s="141" t="s">
        <v>268</v>
      </c>
      <c r="H221" s="142">
        <v>5.67</v>
      </c>
      <c r="I221" s="87"/>
      <c r="J221" s="143">
        <f>ROUND(I221*H221,2)</f>
        <v>0</v>
      </c>
      <c r="K221" s="144"/>
      <c r="L221" s="19"/>
      <c r="M221" s="145" t="s">
        <v>1</v>
      </c>
      <c r="N221" s="146" t="s">
        <v>36</v>
      </c>
      <c r="O221" s="147">
        <v>0.255</v>
      </c>
      <c r="P221" s="147">
        <f>O221*H221</f>
        <v>1.44585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130</v>
      </c>
      <c r="AT221" s="149" t="s">
        <v>126</v>
      </c>
      <c r="AU221" s="149" t="s">
        <v>131</v>
      </c>
      <c r="AY221" s="8" t="s">
        <v>123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8" t="s">
        <v>131</v>
      </c>
      <c r="BK221" s="150">
        <f>ROUND(I221*H221,2)</f>
        <v>0</v>
      </c>
      <c r="BL221" s="8" t="s">
        <v>130</v>
      </c>
      <c r="BM221" s="149" t="s">
        <v>273</v>
      </c>
    </row>
    <row r="222" spans="2:65" s="1" customFormat="1" ht="24.2" customHeight="1">
      <c r="B222" s="19"/>
      <c r="C222" s="138" t="s">
        <v>274</v>
      </c>
      <c r="D222" s="138" t="s">
        <v>126</v>
      </c>
      <c r="E222" s="139" t="s">
        <v>275</v>
      </c>
      <c r="F222" s="140" t="s">
        <v>276</v>
      </c>
      <c r="G222" s="141" t="s">
        <v>268</v>
      </c>
      <c r="H222" s="142">
        <v>107.73</v>
      </c>
      <c r="I222" s="87"/>
      <c r="J222" s="143">
        <f>ROUND(I222*H222,2)</f>
        <v>0</v>
      </c>
      <c r="K222" s="144"/>
      <c r="L222" s="19"/>
      <c r="M222" s="145" t="s">
        <v>1</v>
      </c>
      <c r="N222" s="146" t="s">
        <v>36</v>
      </c>
      <c r="O222" s="147">
        <v>0.006</v>
      </c>
      <c r="P222" s="147">
        <f>O222*H222</f>
        <v>0.6463800000000001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130</v>
      </c>
      <c r="AT222" s="149" t="s">
        <v>126</v>
      </c>
      <c r="AU222" s="149" t="s">
        <v>131</v>
      </c>
      <c r="AY222" s="8" t="s">
        <v>123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8" t="s">
        <v>131</v>
      </c>
      <c r="BK222" s="150">
        <f>ROUND(I222*H222,2)</f>
        <v>0</v>
      </c>
      <c r="BL222" s="8" t="s">
        <v>130</v>
      </c>
      <c r="BM222" s="149" t="s">
        <v>277</v>
      </c>
    </row>
    <row r="223" spans="2:51" s="159" customFormat="1" ht="12">
      <c r="B223" s="158"/>
      <c r="D223" s="153" t="s">
        <v>133</v>
      </c>
      <c r="F223" s="161" t="s">
        <v>278</v>
      </c>
      <c r="H223" s="162">
        <v>107.73</v>
      </c>
      <c r="L223" s="158"/>
      <c r="M223" s="163"/>
      <c r="T223" s="164"/>
      <c r="AT223" s="160" t="s">
        <v>133</v>
      </c>
      <c r="AU223" s="160" t="s">
        <v>131</v>
      </c>
      <c r="AV223" s="159" t="s">
        <v>131</v>
      </c>
      <c r="AW223" s="159" t="s">
        <v>3</v>
      </c>
      <c r="AX223" s="159" t="s">
        <v>78</v>
      </c>
      <c r="AY223" s="160" t="s">
        <v>123</v>
      </c>
    </row>
    <row r="224" spans="2:65" s="1" customFormat="1" ht="24.2" customHeight="1">
      <c r="B224" s="19"/>
      <c r="C224" s="138" t="s">
        <v>279</v>
      </c>
      <c r="D224" s="138" t="s">
        <v>126</v>
      </c>
      <c r="E224" s="139" t="s">
        <v>280</v>
      </c>
      <c r="F224" s="140" t="s">
        <v>281</v>
      </c>
      <c r="G224" s="141" t="s">
        <v>268</v>
      </c>
      <c r="H224" s="142">
        <v>5.67</v>
      </c>
      <c r="I224" s="87"/>
      <c r="J224" s="143">
        <f>ROUND(I224*H224,2)</f>
        <v>0</v>
      </c>
      <c r="K224" s="144"/>
      <c r="L224" s="19"/>
      <c r="M224" s="145" t="s">
        <v>1</v>
      </c>
      <c r="N224" s="146" t="s">
        <v>36</v>
      </c>
      <c r="O224" s="147">
        <v>0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130</v>
      </c>
      <c r="AT224" s="149" t="s">
        <v>126</v>
      </c>
      <c r="AU224" s="149" t="s">
        <v>131</v>
      </c>
      <c r="AY224" s="8" t="s">
        <v>123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8" t="s">
        <v>131</v>
      </c>
      <c r="BK224" s="150">
        <f>ROUND(I224*H224,2)</f>
        <v>0</v>
      </c>
      <c r="BL224" s="8" t="s">
        <v>130</v>
      </c>
      <c r="BM224" s="149" t="s">
        <v>282</v>
      </c>
    </row>
    <row r="225" spans="2:63" s="127" customFormat="1" ht="22.8" customHeight="1">
      <c r="B225" s="126"/>
      <c r="D225" s="128" t="s">
        <v>69</v>
      </c>
      <c r="E225" s="136" t="s">
        <v>283</v>
      </c>
      <c r="F225" s="136" t="s">
        <v>284</v>
      </c>
      <c r="J225" s="137">
        <f>BK225</f>
        <v>0</v>
      </c>
      <c r="L225" s="126"/>
      <c r="M225" s="131"/>
      <c r="P225" s="132">
        <f>P226</f>
        <v>29.4044</v>
      </c>
      <c r="R225" s="132">
        <f>R226</f>
        <v>0</v>
      </c>
      <c r="T225" s="133">
        <f>T226</f>
        <v>0</v>
      </c>
      <c r="AR225" s="128" t="s">
        <v>78</v>
      </c>
      <c r="AT225" s="134" t="s">
        <v>69</v>
      </c>
      <c r="AU225" s="134" t="s">
        <v>78</v>
      </c>
      <c r="AY225" s="128" t="s">
        <v>123</v>
      </c>
      <c r="BK225" s="135">
        <f>BK226</f>
        <v>0</v>
      </c>
    </row>
    <row r="226" spans="2:65" s="1" customFormat="1" ht="16.5" customHeight="1">
      <c r="B226" s="19"/>
      <c r="C226" s="138" t="s">
        <v>285</v>
      </c>
      <c r="D226" s="138" t="s">
        <v>126</v>
      </c>
      <c r="E226" s="139" t="s">
        <v>286</v>
      </c>
      <c r="F226" s="140" t="s">
        <v>287</v>
      </c>
      <c r="G226" s="141" t="s">
        <v>268</v>
      </c>
      <c r="H226" s="142">
        <v>6.935</v>
      </c>
      <c r="I226" s="87"/>
      <c r="J226" s="143">
        <f>ROUND(I226*H226,2)</f>
        <v>0</v>
      </c>
      <c r="K226" s="144"/>
      <c r="L226" s="19"/>
      <c r="M226" s="145" t="s">
        <v>1</v>
      </c>
      <c r="N226" s="146" t="s">
        <v>36</v>
      </c>
      <c r="O226" s="147">
        <v>4.24</v>
      </c>
      <c r="P226" s="147">
        <f>O226*H226</f>
        <v>29.4044</v>
      </c>
      <c r="Q226" s="147">
        <v>0</v>
      </c>
      <c r="R226" s="147">
        <f>Q226*H226</f>
        <v>0</v>
      </c>
      <c r="S226" s="147">
        <v>0</v>
      </c>
      <c r="T226" s="148">
        <f>S226*H226</f>
        <v>0</v>
      </c>
      <c r="AR226" s="149" t="s">
        <v>130</v>
      </c>
      <c r="AT226" s="149" t="s">
        <v>126</v>
      </c>
      <c r="AU226" s="149" t="s">
        <v>131</v>
      </c>
      <c r="AY226" s="8" t="s">
        <v>123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8" t="s">
        <v>131</v>
      </c>
      <c r="BK226" s="150">
        <f>ROUND(I226*H226,2)</f>
        <v>0</v>
      </c>
      <c r="BL226" s="8" t="s">
        <v>130</v>
      </c>
      <c r="BM226" s="149" t="s">
        <v>288</v>
      </c>
    </row>
    <row r="227" spans="2:63" s="127" customFormat="1" ht="25.95" customHeight="1">
      <c r="B227" s="126"/>
      <c r="D227" s="128" t="s">
        <v>69</v>
      </c>
      <c r="E227" s="129" t="s">
        <v>289</v>
      </c>
      <c r="F227" s="129" t="s">
        <v>290</v>
      </c>
      <c r="J227" s="130">
        <f>BK227</f>
        <v>0</v>
      </c>
      <c r="L227" s="126"/>
      <c r="M227" s="131"/>
      <c r="P227" s="132">
        <f>P228+P240+P258+P274+P277+P285+P299+P307+P326+P333+P350+P357</f>
        <v>231.166063</v>
      </c>
      <c r="R227" s="132">
        <f>R228+R240+R258+R274+R277+R285+R299+R307+R326+R333+R350+R357</f>
        <v>3.4871848200000004</v>
      </c>
      <c r="T227" s="133">
        <f>T228+T240+T258+T274+T277+T285+T299+T307+T326+T333+T350+T357</f>
        <v>0.05777129</v>
      </c>
      <c r="AR227" s="128" t="s">
        <v>131</v>
      </c>
      <c r="AT227" s="134" t="s">
        <v>69</v>
      </c>
      <c r="AU227" s="134" t="s">
        <v>70</v>
      </c>
      <c r="AY227" s="128" t="s">
        <v>123</v>
      </c>
      <c r="BK227" s="135">
        <f>BK228+BK240+BK258+BK274+BK277+BK285+BK299+BK307+BK326+BK333+BK350+BK357</f>
        <v>0</v>
      </c>
    </row>
    <row r="228" spans="2:63" s="127" customFormat="1" ht="22.8" customHeight="1">
      <c r="B228" s="126"/>
      <c r="D228" s="128" t="s">
        <v>69</v>
      </c>
      <c r="E228" s="136" t="s">
        <v>291</v>
      </c>
      <c r="F228" s="136" t="s">
        <v>292</v>
      </c>
      <c r="J228" s="137">
        <f>BK228</f>
        <v>0</v>
      </c>
      <c r="L228" s="126"/>
      <c r="M228" s="131"/>
      <c r="P228" s="132">
        <f>SUM(P229:P239)</f>
        <v>1.4889</v>
      </c>
      <c r="R228" s="132">
        <f>SUM(R229:R239)</f>
        <v>0.027987</v>
      </c>
      <c r="T228" s="133">
        <f>SUM(T229:T239)</f>
        <v>0</v>
      </c>
      <c r="AR228" s="128" t="s">
        <v>131</v>
      </c>
      <c r="AT228" s="134" t="s">
        <v>69</v>
      </c>
      <c r="AU228" s="134" t="s">
        <v>78</v>
      </c>
      <c r="AY228" s="128" t="s">
        <v>123</v>
      </c>
      <c r="BK228" s="135">
        <f>SUM(BK229:BK239)</f>
        <v>0</v>
      </c>
    </row>
    <row r="229" spans="2:65" s="1" customFormat="1" ht="24.2" customHeight="1">
      <c r="B229" s="19"/>
      <c r="C229" s="138" t="s">
        <v>293</v>
      </c>
      <c r="D229" s="138" t="s">
        <v>126</v>
      </c>
      <c r="E229" s="139" t="s">
        <v>294</v>
      </c>
      <c r="F229" s="140" t="s">
        <v>295</v>
      </c>
      <c r="G229" s="141" t="s">
        <v>129</v>
      </c>
      <c r="H229" s="142">
        <v>2.8</v>
      </c>
      <c r="I229" s="87"/>
      <c r="J229" s="143">
        <f>ROUND(I229*H229,2)</f>
        <v>0</v>
      </c>
      <c r="K229" s="144"/>
      <c r="L229" s="19"/>
      <c r="M229" s="145" t="s">
        <v>1</v>
      </c>
      <c r="N229" s="146" t="s">
        <v>36</v>
      </c>
      <c r="O229" s="147">
        <v>0.15</v>
      </c>
      <c r="P229" s="147">
        <f>O229*H229</f>
        <v>0.42</v>
      </c>
      <c r="Q229" s="147">
        <v>0.0035</v>
      </c>
      <c r="R229" s="147">
        <f>Q229*H229</f>
        <v>0.0098</v>
      </c>
      <c r="S229" s="147">
        <v>0</v>
      </c>
      <c r="T229" s="148">
        <f>S229*H229</f>
        <v>0</v>
      </c>
      <c r="AR229" s="149" t="s">
        <v>200</v>
      </c>
      <c r="AT229" s="149" t="s">
        <v>126</v>
      </c>
      <c r="AU229" s="149" t="s">
        <v>131</v>
      </c>
      <c r="AY229" s="8" t="s">
        <v>123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8" t="s">
        <v>131</v>
      </c>
      <c r="BK229" s="150">
        <f>ROUND(I229*H229,2)</f>
        <v>0</v>
      </c>
      <c r="BL229" s="8" t="s">
        <v>200</v>
      </c>
      <c r="BM229" s="149" t="s">
        <v>296</v>
      </c>
    </row>
    <row r="230" spans="2:51" s="152" customFormat="1" ht="12">
      <c r="B230" s="151"/>
      <c r="D230" s="153" t="s">
        <v>133</v>
      </c>
      <c r="E230" s="154" t="s">
        <v>1</v>
      </c>
      <c r="F230" s="155" t="s">
        <v>134</v>
      </c>
      <c r="H230" s="154" t="s">
        <v>1</v>
      </c>
      <c r="L230" s="151"/>
      <c r="M230" s="156"/>
      <c r="T230" s="157"/>
      <c r="AT230" s="154" t="s">
        <v>133</v>
      </c>
      <c r="AU230" s="154" t="s">
        <v>131</v>
      </c>
      <c r="AV230" s="152" t="s">
        <v>78</v>
      </c>
      <c r="AW230" s="152" t="s">
        <v>27</v>
      </c>
      <c r="AX230" s="152" t="s">
        <v>70</v>
      </c>
      <c r="AY230" s="154" t="s">
        <v>123</v>
      </c>
    </row>
    <row r="231" spans="2:51" s="159" customFormat="1" ht="12">
      <c r="B231" s="158"/>
      <c r="D231" s="153" t="s">
        <v>133</v>
      </c>
      <c r="E231" s="160" t="s">
        <v>1</v>
      </c>
      <c r="F231" s="161" t="s">
        <v>297</v>
      </c>
      <c r="H231" s="162">
        <v>2.8</v>
      </c>
      <c r="L231" s="158"/>
      <c r="M231" s="163"/>
      <c r="T231" s="164"/>
      <c r="AT231" s="160" t="s">
        <v>133</v>
      </c>
      <c r="AU231" s="160" t="s">
        <v>131</v>
      </c>
      <c r="AV231" s="159" t="s">
        <v>131</v>
      </c>
      <c r="AW231" s="159" t="s">
        <v>27</v>
      </c>
      <c r="AX231" s="159" t="s">
        <v>70</v>
      </c>
      <c r="AY231" s="160" t="s">
        <v>123</v>
      </c>
    </row>
    <row r="232" spans="2:65" s="1" customFormat="1" ht="21.75" customHeight="1">
      <c r="B232" s="19"/>
      <c r="C232" s="138" t="s">
        <v>298</v>
      </c>
      <c r="D232" s="138" t="s">
        <v>126</v>
      </c>
      <c r="E232" s="139" t="s">
        <v>299</v>
      </c>
      <c r="F232" s="140" t="s">
        <v>300</v>
      </c>
      <c r="G232" s="141" t="s">
        <v>129</v>
      </c>
      <c r="H232" s="142">
        <v>5.09</v>
      </c>
      <c r="I232" s="87"/>
      <c r="J232" s="143">
        <f>ROUND(I232*H232,2)</f>
        <v>0</v>
      </c>
      <c r="K232" s="144"/>
      <c r="L232" s="19"/>
      <c r="M232" s="145" t="s">
        <v>1</v>
      </c>
      <c r="N232" s="146" t="s">
        <v>36</v>
      </c>
      <c r="O232" s="147">
        <v>0.21</v>
      </c>
      <c r="P232" s="147">
        <f>O232*H232</f>
        <v>1.0689</v>
      </c>
      <c r="Q232" s="147">
        <v>0.0035</v>
      </c>
      <c r="R232" s="147">
        <f>Q232*H232</f>
        <v>0.017815</v>
      </c>
      <c r="S232" s="147">
        <v>0</v>
      </c>
      <c r="T232" s="148">
        <f>S232*H232</f>
        <v>0</v>
      </c>
      <c r="AR232" s="149" t="s">
        <v>200</v>
      </c>
      <c r="AT232" s="149" t="s">
        <v>126</v>
      </c>
      <c r="AU232" s="149" t="s">
        <v>131</v>
      </c>
      <c r="AY232" s="8" t="s">
        <v>123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8" t="s">
        <v>131</v>
      </c>
      <c r="BK232" s="150">
        <f>ROUND(I232*H232,2)</f>
        <v>0</v>
      </c>
      <c r="BL232" s="8" t="s">
        <v>200</v>
      </c>
      <c r="BM232" s="149" t="s">
        <v>301</v>
      </c>
    </row>
    <row r="233" spans="2:51" s="152" customFormat="1" ht="12">
      <c r="B233" s="151"/>
      <c r="D233" s="153" t="s">
        <v>133</v>
      </c>
      <c r="E233" s="154" t="s">
        <v>1</v>
      </c>
      <c r="F233" s="155" t="s">
        <v>134</v>
      </c>
      <c r="H233" s="154" t="s">
        <v>1</v>
      </c>
      <c r="L233" s="151"/>
      <c r="M233" s="156"/>
      <c r="T233" s="157"/>
      <c r="AT233" s="154" t="s">
        <v>133</v>
      </c>
      <c r="AU233" s="154" t="s">
        <v>131</v>
      </c>
      <c r="AV233" s="152" t="s">
        <v>78</v>
      </c>
      <c r="AW233" s="152" t="s">
        <v>27</v>
      </c>
      <c r="AX233" s="152" t="s">
        <v>70</v>
      </c>
      <c r="AY233" s="154" t="s">
        <v>123</v>
      </c>
    </row>
    <row r="234" spans="2:51" s="159" customFormat="1" ht="12">
      <c r="B234" s="158"/>
      <c r="D234" s="153" t="s">
        <v>133</v>
      </c>
      <c r="E234" s="160" t="s">
        <v>1</v>
      </c>
      <c r="F234" s="161" t="s">
        <v>302</v>
      </c>
      <c r="H234" s="162">
        <v>5.09</v>
      </c>
      <c r="L234" s="158"/>
      <c r="M234" s="163"/>
      <c r="T234" s="164"/>
      <c r="AT234" s="160" t="s">
        <v>133</v>
      </c>
      <c r="AU234" s="160" t="s">
        <v>131</v>
      </c>
      <c r="AV234" s="159" t="s">
        <v>131</v>
      </c>
      <c r="AW234" s="159" t="s">
        <v>27</v>
      </c>
      <c r="AX234" s="159" t="s">
        <v>70</v>
      </c>
      <c r="AY234" s="160" t="s">
        <v>123</v>
      </c>
    </row>
    <row r="235" spans="2:65" s="1" customFormat="1" ht="16.5" customHeight="1">
      <c r="B235" s="19"/>
      <c r="C235" s="165" t="s">
        <v>303</v>
      </c>
      <c r="D235" s="165" t="s">
        <v>201</v>
      </c>
      <c r="E235" s="166" t="s">
        <v>304</v>
      </c>
      <c r="F235" s="167" t="s">
        <v>305</v>
      </c>
      <c r="G235" s="168" t="s">
        <v>142</v>
      </c>
      <c r="H235" s="169">
        <v>5.3</v>
      </c>
      <c r="I235" s="88"/>
      <c r="J235" s="170">
        <f>ROUND(I235*H235,2)</f>
        <v>0</v>
      </c>
      <c r="K235" s="171"/>
      <c r="L235" s="172"/>
      <c r="M235" s="173" t="s">
        <v>1</v>
      </c>
      <c r="N235" s="174" t="s">
        <v>36</v>
      </c>
      <c r="O235" s="147">
        <v>0</v>
      </c>
      <c r="P235" s="147">
        <f>O235*H235</f>
        <v>0</v>
      </c>
      <c r="Q235" s="147">
        <v>4E-05</v>
      </c>
      <c r="R235" s="147">
        <f>Q235*H235</f>
        <v>0.000212</v>
      </c>
      <c r="S235" s="147">
        <v>0</v>
      </c>
      <c r="T235" s="148">
        <f>S235*H235</f>
        <v>0</v>
      </c>
      <c r="AR235" s="149" t="s">
        <v>279</v>
      </c>
      <c r="AT235" s="149" t="s">
        <v>201</v>
      </c>
      <c r="AU235" s="149" t="s">
        <v>131</v>
      </c>
      <c r="AY235" s="8" t="s">
        <v>123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8" t="s">
        <v>131</v>
      </c>
      <c r="BK235" s="150">
        <f>ROUND(I235*H235,2)</f>
        <v>0</v>
      </c>
      <c r="BL235" s="8" t="s">
        <v>200</v>
      </c>
      <c r="BM235" s="149" t="s">
        <v>306</v>
      </c>
    </row>
    <row r="236" spans="2:51" s="159" customFormat="1" ht="12">
      <c r="B236" s="158"/>
      <c r="D236" s="153" t="s">
        <v>133</v>
      </c>
      <c r="E236" s="160" t="s">
        <v>1</v>
      </c>
      <c r="F236" s="161" t="s">
        <v>307</v>
      </c>
      <c r="H236" s="162">
        <v>5.3</v>
      </c>
      <c r="L236" s="158"/>
      <c r="M236" s="163"/>
      <c r="T236" s="164"/>
      <c r="AT236" s="160" t="s">
        <v>133</v>
      </c>
      <c r="AU236" s="160" t="s">
        <v>131</v>
      </c>
      <c r="AV236" s="159" t="s">
        <v>131</v>
      </c>
      <c r="AW236" s="159" t="s">
        <v>27</v>
      </c>
      <c r="AX236" s="159" t="s">
        <v>70</v>
      </c>
      <c r="AY236" s="160" t="s">
        <v>123</v>
      </c>
    </row>
    <row r="237" spans="2:65" s="1" customFormat="1" ht="16.5" customHeight="1">
      <c r="B237" s="19"/>
      <c r="C237" s="165" t="s">
        <v>308</v>
      </c>
      <c r="D237" s="165" t="s">
        <v>201</v>
      </c>
      <c r="E237" s="166" t="s">
        <v>309</v>
      </c>
      <c r="F237" s="167" t="s">
        <v>310</v>
      </c>
      <c r="G237" s="168" t="s">
        <v>147</v>
      </c>
      <c r="H237" s="169">
        <v>4</v>
      </c>
      <c r="I237" s="88"/>
      <c r="J237" s="170">
        <f>ROUND(I237*H237,2)</f>
        <v>0</v>
      </c>
      <c r="K237" s="171"/>
      <c r="L237" s="172"/>
      <c r="M237" s="173" t="s">
        <v>1</v>
      </c>
      <c r="N237" s="174" t="s">
        <v>36</v>
      </c>
      <c r="O237" s="147">
        <v>0</v>
      </c>
      <c r="P237" s="147">
        <f>O237*H237</f>
        <v>0</v>
      </c>
      <c r="Q237" s="147">
        <v>4E-05</v>
      </c>
      <c r="R237" s="147">
        <f>Q237*H237</f>
        <v>0.00016</v>
      </c>
      <c r="S237" s="147">
        <v>0</v>
      </c>
      <c r="T237" s="148">
        <f>S237*H237</f>
        <v>0</v>
      </c>
      <c r="AR237" s="149" t="s">
        <v>279</v>
      </c>
      <c r="AT237" s="149" t="s">
        <v>201</v>
      </c>
      <c r="AU237" s="149" t="s">
        <v>131</v>
      </c>
      <c r="AY237" s="8" t="s">
        <v>123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8" t="s">
        <v>131</v>
      </c>
      <c r="BK237" s="150">
        <f>ROUND(I237*H237,2)</f>
        <v>0</v>
      </c>
      <c r="BL237" s="8" t="s">
        <v>200</v>
      </c>
      <c r="BM237" s="149" t="s">
        <v>311</v>
      </c>
    </row>
    <row r="238" spans="2:51" s="159" customFormat="1" ht="12">
      <c r="B238" s="158"/>
      <c r="D238" s="153" t="s">
        <v>133</v>
      </c>
      <c r="E238" s="160" t="s">
        <v>1</v>
      </c>
      <c r="F238" s="161" t="s">
        <v>130</v>
      </c>
      <c r="H238" s="162">
        <v>4</v>
      </c>
      <c r="L238" s="158"/>
      <c r="M238" s="163"/>
      <c r="T238" s="164"/>
      <c r="AT238" s="160" t="s">
        <v>133</v>
      </c>
      <c r="AU238" s="160" t="s">
        <v>131</v>
      </c>
      <c r="AV238" s="159" t="s">
        <v>131</v>
      </c>
      <c r="AW238" s="159" t="s">
        <v>27</v>
      </c>
      <c r="AX238" s="159" t="s">
        <v>70</v>
      </c>
      <c r="AY238" s="160" t="s">
        <v>123</v>
      </c>
    </row>
    <row r="239" spans="2:65" s="1" customFormat="1" ht="24.2" customHeight="1">
      <c r="B239" s="19"/>
      <c r="C239" s="138" t="s">
        <v>312</v>
      </c>
      <c r="D239" s="138" t="s">
        <v>126</v>
      </c>
      <c r="E239" s="139" t="s">
        <v>313</v>
      </c>
      <c r="F239" s="140" t="s">
        <v>314</v>
      </c>
      <c r="G239" s="141" t="s">
        <v>315</v>
      </c>
      <c r="H239" s="180"/>
      <c r="I239" s="87"/>
      <c r="J239" s="143">
        <f>ROUND(I239*H239,2)</f>
        <v>0</v>
      </c>
      <c r="K239" s="144"/>
      <c r="L239" s="19"/>
      <c r="M239" s="145" t="s">
        <v>1</v>
      </c>
      <c r="N239" s="146" t="s">
        <v>36</v>
      </c>
      <c r="O239" s="147">
        <v>0</v>
      </c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AR239" s="149" t="s">
        <v>200</v>
      </c>
      <c r="AT239" s="149" t="s">
        <v>126</v>
      </c>
      <c r="AU239" s="149" t="s">
        <v>131</v>
      </c>
      <c r="AY239" s="8" t="s">
        <v>123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8" t="s">
        <v>131</v>
      </c>
      <c r="BK239" s="150">
        <f>ROUND(I239*H239,2)</f>
        <v>0</v>
      </c>
      <c r="BL239" s="8" t="s">
        <v>200</v>
      </c>
      <c r="BM239" s="149" t="s">
        <v>316</v>
      </c>
    </row>
    <row r="240" spans="2:63" s="127" customFormat="1" ht="22.8" customHeight="1">
      <c r="B240" s="126"/>
      <c r="D240" s="128" t="s">
        <v>69</v>
      </c>
      <c r="E240" s="136" t="s">
        <v>317</v>
      </c>
      <c r="F240" s="136" t="s">
        <v>318</v>
      </c>
      <c r="J240" s="137">
        <f>BK240</f>
        <v>0</v>
      </c>
      <c r="L240" s="126"/>
      <c r="M240" s="131"/>
      <c r="P240" s="132">
        <f>SUM(P241:P257)</f>
        <v>0</v>
      </c>
      <c r="R240" s="132">
        <f>SUM(R241:R257)</f>
        <v>0</v>
      </c>
      <c r="T240" s="133">
        <f>SUM(T241:T257)</f>
        <v>0</v>
      </c>
      <c r="AR240" s="128" t="s">
        <v>131</v>
      </c>
      <c r="AT240" s="134" t="s">
        <v>69</v>
      </c>
      <c r="AU240" s="134" t="s">
        <v>78</v>
      </c>
      <c r="AY240" s="128" t="s">
        <v>123</v>
      </c>
      <c r="BK240" s="135">
        <f>SUM(BK241:BK257)</f>
        <v>0</v>
      </c>
    </row>
    <row r="241" spans="2:65" s="1" customFormat="1" ht="37.75" customHeight="1">
      <c r="B241" s="19"/>
      <c r="C241" s="138" t="s">
        <v>319</v>
      </c>
      <c r="D241" s="138" t="s">
        <v>126</v>
      </c>
      <c r="E241" s="139" t="s">
        <v>320</v>
      </c>
      <c r="F241" s="140" t="s">
        <v>321</v>
      </c>
      <c r="G241" s="141" t="s">
        <v>239</v>
      </c>
      <c r="H241" s="142">
        <v>1</v>
      </c>
      <c r="I241" s="87"/>
      <c r="J241" s="143">
        <f>ROUND(I241*H241,2)</f>
        <v>0</v>
      </c>
      <c r="K241" s="144"/>
      <c r="L241" s="19"/>
      <c r="M241" s="145" t="s">
        <v>1</v>
      </c>
      <c r="N241" s="146" t="s">
        <v>36</v>
      </c>
      <c r="O241" s="147">
        <v>0</v>
      </c>
      <c r="P241" s="147">
        <f>O241*H241</f>
        <v>0</v>
      </c>
      <c r="Q241" s="147">
        <v>0</v>
      </c>
      <c r="R241" s="147">
        <f>Q241*H241</f>
        <v>0</v>
      </c>
      <c r="S241" s="147">
        <v>0</v>
      </c>
      <c r="T241" s="148">
        <f>S241*H241</f>
        <v>0</v>
      </c>
      <c r="AR241" s="149" t="s">
        <v>200</v>
      </c>
      <c r="AT241" s="149" t="s">
        <v>126</v>
      </c>
      <c r="AU241" s="149" t="s">
        <v>131</v>
      </c>
      <c r="AY241" s="8" t="s">
        <v>123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8" t="s">
        <v>131</v>
      </c>
      <c r="BK241" s="150">
        <f>ROUND(I241*H241,2)</f>
        <v>0</v>
      </c>
      <c r="BL241" s="8" t="s">
        <v>200</v>
      </c>
      <c r="BM241" s="149" t="s">
        <v>322</v>
      </c>
    </row>
    <row r="242" spans="2:51" s="159" customFormat="1" ht="12">
      <c r="B242" s="158"/>
      <c r="D242" s="153" t="s">
        <v>133</v>
      </c>
      <c r="E242" s="160" t="s">
        <v>1</v>
      </c>
      <c r="F242" s="161" t="s">
        <v>78</v>
      </c>
      <c r="H242" s="162">
        <v>1</v>
      </c>
      <c r="L242" s="158"/>
      <c r="M242" s="163"/>
      <c r="T242" s="164"/>
      <c r="AT242" s="160" t="s">
        <v>133</v>
      </c>
      <c r="AU242" s="160" t="s">
        <v>131</v>
      </c>
      <c r="AV242" s="159" t="s">
        <v>131</v>
      </c>
      <c r="AW242" s="159" t="s">
        <v>27</v>
      </c>
      <c r="AX242" s="159" t="s">
        <v>70</v>
      </c>
      <c r="AY242" s="160" t="s">
        <v>123</v>
      </c>
    </row>
    <row r="243" spans="2:65" s="1" customFormat="1" ht="16.5" customHeight="1">
      <c r="B243" s="19"/>
      <c r="C243" s="138" t="s">
        <v>220</v>
      </c>
      <c r="D243" s="138" t="s">
        <v>126</v>
      </c>
      <c r="E243" s="139" t="s">
        <v>323</v>
      </c>
      <c r="F243" s="140" t="s">
        <v>324</v>
      </c>
      <c r="G243" s="141" t="s">
        <v>239</v>
      </c>
      <c r="H243" s="142">
        <v>1</v>
      </c>
      <c r="I243" s="87"/>
      <c r="J243" s="143">
        <f>ROUND(I243*H243,2)</f>
        <v>0</v>
      </c>
      <c r="K243" s="144"/>
      <c r="L243" s="19"/>
      <c r="M243" s="145" t="s">
        <v>1</v>
      </c>
      <c r="N243" s="146" t="s">
        <v>36</v>
      </c>
      <c r="O243" s="147">
        <v>0</v>
      </c>
      <c r="P243" s="147">
        <f>O243*H243</f>
        <v>0</v>
      </c>
      <c r="Q243" s="147">
        <v>0</v>
      </c>
      <c r="R243" s="147">
        <f>Q243*H243</f>
        <v>0</v>
      </c>
      <c r="S243" s="147">
        <v>0</v>
      </c>
      <c r="T243" s="148">
        <f>S243*H243</f>
        <v>0</v>
      </c>
      <c r="AR243" s="149" t="s">
        <v>200</v>
      </c>
      <c r="AT243" s="149" t="s">
        <v>126</v>
      </c>
      <c r="AU243" s="149" t="s">
        <v>131</v>
      </c>
      <c r="AY243" s="8" t="s">
        <v>123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8" t="s">
        <v>131</v>
      </c>
      <c r="BK243" s="150">
        <f>ROUND(I243*H243,2)</f>
        <v>0</v>
      </c>
      <c r="BL243" s="8" t="s">
        <v>200</v>
      </c>
      <c r="BM243" s="149" t="s">
        <v>325</v>
      </c>
    </row>
    <row r="244" spans="2:51" s="159" customFormat="1" ht="12">
      <c r="B244" s="158"/>
      <c r="D244" s="153" t="s">
        <v>133</v>
      </c>
      <c r="E244" s="160" t="s">
        <v>1</v>
      </c>
      <c r="F244" s="161" t="s">
        <v>78</v>
      </c>
      <c r="H244" s="162">
        <v>1</v>
      </c>
      <c r="L244" s="158"/>
      <c r="M244" s="163"/>
      <c r="T244" s="164"/>
      <c r="AT244" s="160" t="s">
        <v>133</v>
      </c>
      <c r="AU244" s="160" t="s">
        <v>131</v>
      </c>
      <c r="AV244" s="159" t="s">
        <v>131</v>
      </c>
      <c r="AW244" s="159" t="s">
        <v>27</v>
      </c>
      <c r="AX244" s="159" t="s">
        <v>70</v>
      </c>
      <c r="AY244" s="160" t="s">
        <v>123</v>
      </c>
    </row>
    <row r="245" spans="2:65" s="1" customFormat="1" ht="21.75" customHeight="1">
      <c r="B245" s="19"/>
      <c r="C245" s="138" t="s">
        <v>326</v>
      </c>
      <c r="D245" s="138" t="s">
        <v>126</v>
      </c>
      <c r="E245" s="139" t="s">
        <v>327</v>
      </c>
      <c r="F245" s="140" t="s">
        <v>328</v>
      </c>
      <c r="G245" s="141" t="s">
        <v>239</v>
      </c>
      <c r="H245" s="142">
        <v>1</v>
      </c>
      <c r="I245" s="87"/>
      <c r="J245" s="143">
        <f>ROUND(I245*H245,2)</f>
        <v>0</v>
      </c>
      <c r="K245" s="144"/>
      <c r="L245" s="19"/>
      <c r="M245" s="145" t="s">
        <v>1</v>
      </c>
      <c r="N245" s="146" t="s">
        <v>36</v>
      </c>
      <c r="O245" s="147">
        <v>0</v>
      </c>
      <c r="P245" s="147">
        <f>O245*H245</f>
        <v>0</v>
      </c>
      <c r="Q245" s="147">
        <v>0</v>
      </c>
      <c r="R245" s="147">
        <f>Q245*H245</f>
        <v>0</v>
      </c>
      <c r="S245" s="147">
        <v>0</v>
      </c>
      <c r="T245" s="148">
        <f>S245*H245</f>
        <v>0</v>
      </c>
      <c r="AR245" s="149" t="s">
        <v>200</v>
      </c>
      <c r="AT245" s="149" t="s">
        <v>126</v>
      </c>
      <c r="AU245" s="149" t="s">
        <v>131</v>
      </c>
      <c r="AY245" s="8" t="s">
        <v>123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8" t="s">
        <v>131</v>
      </c>
      <c r="BK245" s="150">
        <f>ROUND(I245*H245,2)</f>
        <v>0</v>
      </c>
      <c r="BL245" s="8" t="s">
        <v>200</v>
      </c>
      <c r="BM245" s="149" t="s">
        <v>329</v>
      </c>
    </row>
    <row r="246" spans="2:51" s="159" customFormat="1" ht="12">
      <c r="B246" s="158"/>
      <c r="D246" s="153" t="s">
        <v>133</v>
      </c>
      <c r="E246" s="160" t="s">
        <v>1</v>
      </c>
      <c r="F246" s="161" t="s">
        <v>78</v>
      </c>
      <c r="H246" s="162">
        <v>1</v>
      </c>
      <c r="L246" s="158"/>
      <c r="M246" s="163"/>
      <c r="T246" s="164"/>
      <c r="AT246" s="160" t="s">
        <v>133</v>
      </c>
      <c r="AU246" s="160" t="s">
        <v>131</v>
      </c>
      <c r="AV246" s="159" t="s">
        <v>131</v>
      </c>
      <c r="AW246" s="159" t="s">
        <v>27</v>
      </c>
      <c r="AX246" s="159" t="s">
        <v>70</v>
      </c>
      <c r="AY246" s="160" t="s">
        <v>123</v>
      </c>
    </row>
    <row r="247" spans="2:65" s="1" customFormat="1" ht="16.5" customHeight="1">
      <c r="B247" s="19"/>
      <c r="C247" s="138" t="s">
        <v>330</v>
      </c>
      <c r="D247" s="138" t="s">
        <v>126</v>
      </c>
      <c r="E247" s="139" t="s">
        <v>331</v>
      </c>
      <c r="F247" s="140" t="s">
        <v>332</v>
      </c>
      <c r="G247" s="141" t="s">
        <v>239</v>
      </c>
      <c r="H247" s="142">
        <v>1</v>
      </c>
      <c r="I247" s="87"/>
      <c r="J247" s="143">
        <f>ROUND(I247*H247,2)</f>
        <v>0</v>
      </c>
      <c r="K247" s="144"/>
      <c r="L247" s="19"/>
      <c r="M247" s="145" t="s">
        <v>1</v>
      </c>
      <c r="N247" s="146" t="s">
        <v>36</v>
      </c>
      <c r="O247" s="147">
        <v>0</v>
      </c>
      <c r="P247" s="147">
        <f>O247*H247</f>
        <v>0</v>
      </c>
      <c r="Q247" s="147">
        <v>0</v>
      </c>
      <c r="R247" s="147">
        <f>Q247*H247</f>
        <v>0</v>
      </c>
      <c r="S247" s="147">
        <v>0</v>
      </c>
      <c r="T247" s="148">
        <f>S247*H247</f>
        <v>0</v>
      </c>
      <c r="AR247" s="149" t="s">
        <v>200</v>
      </c>
      <c r="AT247" s="149" t="s">
        <v>126</v>
      </c>
      <c r="AU247" s="149" t="s">
        <v>131</v>
      </c>
      <c r="AY247" s="8" t="s">
        <v>123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8" t="s">
        <v>131</v>
      </c>
      <c r="BK247" s="150">
        <f>ROUND(I247*H247,2)</f>
        <v>0</v>
      </c>
      <c r="BL247" s="8" t="s">
        <v>200</v>
      </c>
      <c r="BM247" s="149" t="s">
        <v>333</v>
      </c>
    </row>
    <row r="248" spans="2:51" s="159" customFormat="1" ht="12">
      <c r="B248" s="158"/>
      <c r="D248" s="153" t="s">
        <v>133</v>
      </c>
      <c r="E248" s="160" t="s">
        <v>1</v>
      </c>
      <c r="F248" s="161" t="s">
        <v>78</v>
      </c>
      <c r="H248" s="162">
        <v>1</v>
      </c>
      <c r="L248" s="158"/>
      <c r="M248" s="163"/>
      <c r="T248" s="164"/>
      <c r="AT248" s="160" t="s">
        <v>133</v>
      </c>
      <c r="AU248" s="160" t="s">
        <v>131</v>
      </c>
      <c r="AV248" s="159" t="s">
        <v>131</v>
      </c>
      <c r="AW248" s="159" t="s">
        <v>27</v>
      </c>
      <c r="AX248" s="159" t="s">
        <v>70</v>
      </c>
      <c r="AY248" s="160" t="s">
        <v>123</v>
      </c>
    </row>
    <row r="249" spans="2:65" s="1" customFormat="1" ht="33" customHeight="1">
      <c r="B249" s="19"/>
      <c r="C249" s="138" t="s">
        <v>334</v>
      </c>
      <c r="D249" s="138" t="s">
        <v>126</v>
      </c>
      <c r="E249" s="139" t="s">
        <v>335</v>
      </c>
      <c r="F249" s="140" t="s">
        <v>336</v>
      </c>
      <c r="G249" s="141" t="s">
        <v>239</v>
      </c>
      <c r="H249" s="142">
        <v>1</v>
      </c>
      <c r="I249" s="87"/>
      <c r="J249" s="143">
        <f>ROUND(I249*H249,2)</f>
        <v>0</v>
      </c>
      <c r="K249" s="144"/>
      <c r="L249" s="19"/>
      <c r="M249" s="145" t="s">
        <v>1</v>
      </c>
      <c r="N249" s="146" t="s">
        <v>36</v>
      </c>
      <c r="O249" s="147">
        <v>0</v>
      </c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AR249" s="149" t="s">
        <v>200</v>
      </c>
      <c r="AT249" s="149" t="s">
        <v>126</v>
      </c>
      <c r="AU249" s="149" t="s">
        <v>131</v>
      </c>
      <c r="AY249" s="8" t="s">
        <v>123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8" t="s">
        <v>131</v>
      </c>
      <c r="BK249" s="150">
        <f>ROUND(I249*H249,2)</f>
        <v>0</v>
      </c>
      <c r="BL249" s="8" t="s">
        <v>200</v>
      </c>
      <c r="BM249" s="149" t="s">
        <v>337</v>
      </c>
    </row>
    <row r="250" spans="2:51" s="159" customFormat="1" ht="12">
      <c r="B250" s="158"/>
      <c r="D250" s="153" t="s">
        <v>133</v>
      </c>
      <c r="E250" s="160" t="s">
        <v>1</v>
      </c>
      <c r="F250" s="161" t="s">
        <v>78</v>
      </c>
      <c r="H250" s="162">
        <v>1</v>
      </c>
      <c r="L250" s="158"/>
      <c r="M250" s="163"/>
      <c r="T250" s="164"/>
      <c r="AT250" s="160" t="s">
        <v>133</v>
      </c>
      <c r="AU250" s="160" t="s">
        <v>131</v>
      </c>
      <c r="AV250" s="159" t="s">
        <v>131</v>
      </c>
      <c r="AW250" s="159" t="s">
        <v>27</v>
      </c>
      <c r="AX250" s="159" t="s">
        <v>70</v>
      </c>
      <c r="AY250" s="160" t="s">
        <v>123</v>
      </c>
    </row>
    <row r="251" spans="2:65" s="1" customFormat="1" ht="21.75" customHeight="1">
      <c r="B251" s="19"/>
      <c r="C251" s="138" t="s">
        <v>338</v>
      </c>
      <c r="D251" s="138" t="s">
        <v>126</v>
      </c>
      <c r="E251" s="139" t="s">
        <v>339</v>
      </c>
      <c r="F251" s="140" t="s">
        <v>340</v>
      </c>
      <c r="G251" s="141" t="s">
        <v>239</v>
      </c>
      <c r="H251" s="142">
        <v>1</v>
      </c>
      <c r="I251" s="87"/>
      <c r="J251" s="143">
        <f>ROUND(I251*H251,2)</f>
        <v>0</v>
      </c>
      <c r="K251" s="144"/>
      <c r="L251" s="19"/>
      <c r="M251" s="145" t="s">
        <v>1</v>
      </c>
      <c r="N251" s="146" t="s">
        <v>36</v>
      </c>
      <c r="O251" s="147">
        <v>0</v>
      </c>
      <c r="P251" s="147">
        <f>O251*H251</f>
        <v>0</v>
      </c>
      <c r="Q251" s="147">
        <v>0</v>
      </c>
      <c r="R251" s="147">
        <f>Q251*H251</f>
        <v>0</v>
      </c>
      <c r="S251" s="147">
        <v>0</v>
      </c>
      <c r="T251" s="148">
        <f>S251*H251</f>
        <v>0</v>
      </c>
      <c r="AR251" s="149" t="s">
        <v>200</v>
      </c>
      <c r="AT251" s="149" t="s">
        <v>126</v>
      </c>
      <c r="AU251" s="149" t="s">
        <v>131</v>
      </c>
      <c r="AY251" s="8" t="s">
        <v>123</v>
      </c>
      <c r="BE251" s="150">
        <f>IF(N251="základní",J251,0)</f>
        <v>0</v>
      </c>
      <c r="BF251" s="150">
        <f>IF(N251="snížená",J251,0)</f>
        <v>0</v>
      </c>
      <c r="BG251" s="150">
        <f>IF(N251="zákl. přenesená",J251,0)</f>
        <v>0</v>
      </c>
      <c r="BH251" s="150">
        <f>IF(N251="sníž. přenesená",J251,0)</f>
        <v>0</v>
      </c>
      <c r="BI251" s="150">
        <f>IF(N251="nulová",J251,0)</f>
        <v>0</v>
      </c>
      <c r="BJ251" s="8" t="s">
        <v>131</v>
      </c>
      <c r="BK251" s="150">
        <f>ROUND(I251*H251,2)</f>
        <v>0</v>
      </c>
      <c r="BL251" s="8" t="s">
        <v>200</v>
      </c>
      <c r="BM251" s="149" t="s">
        <v>341</v>
      </c>
    </row>
    <row r="252" spans="2:51" s="159" customFormat="1" ht="12">
      <c r="B252" s="158"/>
      <c r="D252" s="153" t="s">
        <v>133</v>
      </c>
      <c r="E252" s="160" t="s">
        <v>1</v>
      </c>
      <c r="F252" s="161" t="s">
        <v>78</v>
      </c>
      <c r="H252" s="162">
        <v>1</v>
      </c>
      <c r="L252" s="158"/>
      <c r="M252" s="163"/>
      <c r="T252" s="164"/>
      <c r="AT252" s="160" t="s">
        <v>133</v>
      </c>
      <c r="AU252" s="160" t="s">
        <v>131</v>
      </c>
      <c r="AV252" s="159" t="s">
        <v>131</v>
      </c>
      <c r="AW252" s="159" t="s">
        <v>27</v>
      </c>
      <c r="AX252" s="159" t="s">
        <v>70</v>
      </c>
      <c r="AY252" s="160" t="s">
        <v>123</v>
      </c>
    </row>
    <row r="253" spans="2:65" s="1" customFormat="1" ht="37.75" customHeight="1">
      <c r="B253" s="19"/>
      <c r="C253" s="138" t="s">
        <v>342</v>
      </c>
      <c r="D253" s="138" t="s">
        <v>126</v>
      </c>
      <c r="E253" s="139" t="s">
        <v>343</v>
      </c>
      <c r="F253" s="140" t="s">
        <v>344</v>
      </c>
      <c r="G253" s="141" t="s">
        <v>239</v>
      </c>
      <c r="H253" s="142">
        <v>1</v>
      </c>
      <c r="I253" s="87"/>
      <c r="J253" s="143">
        <f>ROUND(I253*H253,2)</f>
        <v>0</v>
      </c>
      <c r="K253" s="144"/>
      <c r="L253" s="19"/>
      <c r="M253" s="145" t="s">
        <v>1</v>
      </c>
      <c r="N253" s="146" t="s">
        <v>36</v>
      </c>
      <c r="O253" s="147">
        <v>0</v>
      </c>
      <c r="P253" s="147">
        <f>O253*H253</f>
        <v>0</v>
      </c>
      <c r="Q253" s="147">
        <v>0</v>
      </c>
      <c r="R253" s="147">
        <f>Q253*H253</f>
        <v>0</v>
      </c>
      <c r="S253" s="147">
        <v>0</v>
      </c>
      <c r="T253" s="148">
        <f>S253*H253</f>
        <v>0</v>
      </c>
      <c r="AR253" s="149" t="s">
        <v>200</v>
      </c>
      <c r="AT253" s="149" t="s">
        <v>126</v>
      </c>
      <c r="AU253" s="149" t="s">
        <v>131</v>
      </c>
      <c r="AY253" s="8" t="s">
        <v>123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8" t="s">
        <v>131</v>
      </c>
      <c r="BK253" s="150">
        <f>ROUND(I253*H253,2)</f>
        <v>0</v>
      </c>
      <c r="BL253" s="8" t="s">
        <v>200</v>
      </c>
      <c r="BM253" s="149" t="s">
        <v>345</v>
      </c>
    </row>
    <row r="254" spans="2:51" s="159" customFormat="1" ht="12">
      <c r="B254" s="158"/>
      <c r="D254" s="153" t="s">
        <v>133</v>
      </c>
      <c r="E254" s="160" t="s">
        <v>1</v>
      </c>
      <c r="F254" s="161" t="s">
        <v>78</v>
      </c>
      <c r="H254" s="162">
        <v>1</v>
      </c>
      <c r="L254" s="158"/>
      <c r="M254" s="163"/>
      <c r="T254" s="164"/>
      <c r="AT254" s="160" t="s">
        <v>133</v>
      </c>
      <c r="AU254" s="160" t="s">
        <v>131</v>
      </c>
      <c r="AV254" s="159" t="s">
        <v>131</v>
      </c>
      <c r="AW254" s="159" t="s">
        <v>27</v>
      </c>
      <c r="AX254" s="159" t="s">
        <v>70</v>
      </c>
      <c r="AY254" s="160" t="s">
        <v>123</v>
      </c>
    </row>
    <row r="255" spans="2:65" s="1" customFormat="1" ht="16.5" customHeight="1">
      <c r="B255" s="19"/>
      <c r="C255" s="138" t="s">
        <v>346</v>
      </c>
      <c r="D255" s="138" t="s">
        <v>126</v>
      </c>
      <c r="E255" s="139" t="s">
        <v>347</v>
      </c>
      <c r="F255" s="140" t="s">
        <v>348</v>
      </c>
      <c r="G255" s="141" t="s">
        <v>239</v>
      </c>
      <c r="H255" s="142">
        <v>1</v>
      </c>
      <c r="I255" s="87"/>
      <c r="J255" s="143">
        <f>ROUND(I255*H255,2)</f>
        <v>0</v>
      </c>
      <c r="K255" s="144"/>
      <c r="L255" s="19"/>
      <c r="M255" s="145" t="s">
        <v>1</v>
      </c>
      <c r="N255" s="146" t="s">
        <v>36</v>
      </c>
      <c r="O255" s="147">
        <v>0</v>
      </c>
      <c r="P255" s="147">
        <f>O255*H255</f>
        <v>0</v>
      </c>
      <c r="Q255" s="147">
        <v>0</v>
      </c>
      <c r="R255" s="147">
        <f>Q255*H255</f>
        <v>0</v>
      </c>
      <c r="S255" s="147">
        <v>0</v>
      </c>
      <c r="T255" s="148">
        <f>S255*H255</f>
        <v>0</v>
      </c>
      <c r="AR255" s="149" t="s">
        <v>200</v>
      </c>
      <c r="AT255" s="149" t="s">
        <v>126</v>
      </c>
      <c r="AU255" s="149" t="s">
        <v>131</v>
      </c>
      <c r="AY255" s="8" t="s">
        <v>123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8" t="s">
        <v>131</v>
      </c>
      <c r="BK255" s="150">
        <f>ROUND(I255*H255,2)</f>
        <v>0</v>
      </c>
      <c r="BL255" s="8" t="s">
        <v>200</v>
      </c>
      <c r="BM255" s="149" t="s">
        <v>349</v>
      </c>
    </row>
    <row r="256" spans="2:51" s="159" customFormat="1" ht="12">
      <c r="B256" s="158"/>
      <c r="D256" s="153" t="s">
        <v>133</v>
      </c>
      <c r="E256" s="160" t="s">
        <v>1</v>
      </c>
      <c r="F256" s="161" t="s">
        <v>78</v>
      </c>
      <c r="H256" s="162">
        <v>1</v>
      </c>
      <c r="L256" s="158"/>
      <c r="M256" s="163"/>
      <c r="T256" s="164"/>
      <c r="AT256" s="160" t="s">
        <v>133</v>
      </c>
      <c r="AU256" s="160" t="s">
        <v>131</v>
      </c>
      <c r="AV256" s="159" t="s">
        <v>131</v>
      </c>
      <c r="AW256" s="159" t="s">
        <v>27</v>
      </c>
      <c r="AX256" s="159" t="s">
        <v>70</v>
      </c>
      <c r="AY256" s="160" t="s">
        <v>123</v>
      </c>
    </row>
    <row r="257" spans="2:65" s="1" customFormat="1" ht="24.2" customHeight="1">
      <c r="B257" s="19"/>
      <c r="C257" s="138" t="s">
        <v>350</v>
      </c>
      <c r="D257" s="138" t="s">
        <v>126</v>
      </c>
      <c r="E257" s="139" t="s">
        <v>351</v>
      </c>
      <c r="F257" s="140" t="s">
        <v>352</v>
      </c>
      <c r="G257" s="141" t="s">
        <v>315</v>
      </c>
      <c r="H257" s="180"/>
      <c r="I257" s="87"/>
      <c r="J257" s="143">
        <f>ROUND(I257*H257,2)</f>
        <v>0</v>
      </c>
      <c r="K257" s="144"/>
      <c r="L257" s="19"/>
      <c r="M257" s="145" t="s">
        <v>1</v>
      </c>
      <c r="N257" s="146" t="s">
        <v>36</v>
      </c>
      <c r="O257" s="147">
        <v>0</v>
      </c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8">
        <f>S257*H257</f>
        <v>0</v>
      </c>
      <c r="AR257" s="149" t="s">
        <v>200</v>
      </c>
      <c r="AT257" s="149" t="s">
        <v>126</v>
      </c>
      <c r="AU257" s="149" t="s">
        <v>131</v>
      </c>
      <c r="AY257" s="8" t="s">
        <v>123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8" t="s">
        <v>131</v>
      </c>
      <c r="BK257" s="150">
        <f>ROUND(I257*H257,2)</f>
        <v>0</v>
      </c>
      <c r="BL257" s="8" t="s">
        <v>200</v>
      </c>
      <c r="BM257" s="149" t="s">
        <v>353</v>
      </c>
    </row>
    <row r="258" spans="2:63" s="127" customFormat="1" ht="22.8" customHeight="1">
      <c r="B258" s="126"/>
      <c r="D258" s="128" t="s">
        <v>69</v>
      </c>
      <c r="E258" s="136" t="s">
        <v>354</v>
      </c>
      <c r="F258" s="136" t="s">
        <v>355</v>
      </c>
      <c r="J258" s="137">
        <f>BK258</f>
        <v>0</v>
      </c>
      <c r="L258" s="126"/>
      <c r="M258" s="131"/>
      <c r="P258" s="132">
        <f>SUM(P259:P273)</f>
        <v>0</v>
      </c>
      <c r="R258" s="132">
        <f>SUM(R259:R273)</f>
        <v>0</v>
      </c>
      <c r="T258" s="133">
        <f>SUM(T259:T273)</f>
        <v>0</v>
      </c>
      <c r="AR258" s="128" t="s">
        <v>131</v>
      </c>
      <c r="AT258" s="134" t="s">
        <v>69</v>
      </c>
      <c r="AU258" s="134" t="s">
        <v>78</v>
      </c>
      <c r="AY258" s="128" t="s">
        <v>123</v>
      </c>
      <c r="BK258" s="135">
        <f>SUM(BK259:BK273)</f>
        <v>0</v>
      </c>
    </row>
    <row r="259" spans="2:65" s="1" customFormat="1" ht="33" customHeight="1">
      <c r="B259" s="19"/>
      <c r="C259" s="138" t="s">
        <v>356</v>
      </c>
      <c r="D259" s="138" t="s">
        <v>126</v>
      </c>
      <c r="E259" s="139" t="s">
        <v>357</v>
      </c>
      <c r="F259" s="140" t="s">
        <v>358</v>
      </c>
      <c r="G259" s="141" t="s">
        <v>239</v>
      </c>
      <c r="H259" s="142">
        <v>1</v>
      </c>
      <c r="I259" s="87"/>
      <c r="J259" s="143">
        <f>ROUND(I259*H259,2)</f>
        <v>0</v>
      </c>
      <c r="K259" s="144"/>
      <c r="L259" s="19"/>
      <c r="M259" s="145" t="s">
        <v>1</v>
      </c>
      <c r="N259" s="146" t="s">
        <v>36</v>
      </c>
      <c r="O259" s="147">
        <v>0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200</v>
      </c>
      <c r="AT259" s="149" t="s">
        <v>126</v>
      </c>
      <c r="AU259" s="149" t="s">
        <v>131</v>
      </c>
      <c r="AY259" s="8" t="s">
        <v>123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8" t="s">
        <v>131</v>
      </c>
      <c r="BK259" s="150">
        <f>ROUND(I259*H259,2)</f>
        <v>0</v>
      </c>
      <c r="BL259" s="8" t="s">
        <v>200</v>
      </c>
      <c r="BM259" s="149" t="s">
        <v>359</v>
      </c>
    </row>
    <row r="260" spans="2:51" s="159" customFormat="1" ht="12">
      <c r="B260" s="158"/>
      <c r="D260" s="153" t="s">
        <v>133</v>
      </c>
      <c r="E260" s="160" t="s">
        <v>1</v>
      </c>
      <c r="F260" s="161" t="s">
        <v>78</v>
      </c>
      <c r="H260" s="162">
        <v>1</v>
      </c>
      <c r="L260" s="158"/>
      <c r="M260" s="163"/>
      <c r="T260" s="164"/>
      <c r="AT260" s="160" t="s">
        <v>133</v>
      </c>
      <c r="AU260" s="160" t="s">
        <v>131</v>
      </c>
      <c r="AV260" s="159" t="s">
        <v>131</v>
      </c>
      <c r="AW260" s="159" t="s">
        <v>27</v>
      </c>
      <c r="AX260" s="159" t="s">
        <v>70</v>
      </c>
      <c r="AY260" s="160" t="s">
        <v>123</v>
      </c>
    </row>
    <row r="261" spans="2:65" s="1" customFormat="1" ht="16.5" customHeight="1">
      <c r="B261" s="19"/>
      <c r="C261" s="138" t="s">
        <v>360</v>
      </c>
      <c r="D261" s="138" t="s">
        <v>126</v>
      </c>
      <c r="E261" s="139" t="s">
        <v>361</v>
      </c>
      <c r="F261" s="140" t="s">
        <v>362</v>
      </c>
      <c r="G261" s="141" t="s">
        <v>239</v>
      </c>
      <c r="H261" s="142">
        <v>1</v>
      </c>
      <c r="I261" s="87"/>
      <c r="J261" s="143">
        <f>ROUND(I261*H261,2)</f>
        <v>0</v>
      </c>
      <c r="K261" s="144"/>
      <c r="L261" s="19"/>
      <c r="M261" s="145" t="s">
        <v>1</v>
      </c>
      <c r="N261" s="146" t="s">
        <v>36</v>
      </c>
      <c r="O261" s="147">
        <v>0</v>
      </c>
      <c r="P261" s="147">
        <f>O261*H261</f>
        <v>0</v>
      </c>
      <c r="Q261" s="147">
        <v>0</v>
      </c>
      <c r="R261" s="147">
        <f>Q261*H261</f>
        <v>0</v>
      </c>
      <c r="S261" s="147">
        <v>0</v>
      </c>
      <c r="T261" s="148">
        <f>S261*H261</f>
        <v>0</v>
      </c>
      <c r="AR261" s="149" t="s">
        <v>200</v>
      </c>
      <c r="AT261" s="149" t="s">
        <v>126</v>
      </c>
      <c r="AU261" s="149" t="s">
        <v>131</v>
      </c>
      <c r="AY261" s="8" t="s">
        <v>123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8" t="s">
        <v>131</v>
      </c>
      <c r="BK261" s="150">
        <f>ROUND(I261*H261,2)</f>
        <v>0</v>
      </c>
      <c r="BL261" s="8" t="s">
        <v>200</v>
      </c>
      <c r="BM261" s="149" t="s">
        <v>363</v>
      </c>
    </row>
    <row r="262" spans="2:51" s="159" customFormat="1" ht="12">
      <c r="B262" s="158"/>
      <c r="D262" s="153" t="s">
        <v>133</v>
      </c>
      <c r="E262" s="160" t="s">
        <v>1</v>
      </c>
      <c r="F262" s="161" t="s">
        <v>78</v>
      </c>
      <c r="H262" s="162">
        <v>1</v>
      </c>
      <c r="L262" s="158"/>
      <c r="M262" s="163"/>
      <c r="T262" s="164"/>
      <c r="AT262" s="160" t="s">
        <v>133</v>
      </c>
      <c r="AU262" s="160" t="s">
        <v>131</v>
      </c>
      <c r="AV262" s="159" t="s">
        <v>131</v>
      </c>
      <c r="AW262" s="159" t="s">
        <v>27</v>
      </c>
      <c r="AX262" s="159" t="s">
        <v>70</v>
      </c>
      <c r="AY262" s="160" t="s">
        <v>123</v>
      </c>
    </row>
    <row r="263" spans="2:65" s="1" customFormat="1" ht="24.2" customHeight="1">
      <c r="B263" s="19"/>
      <c r="C263" s="138" t="s">
        <v>364</v>
      </c>
      <c r="D263" s="138" t="s">
        <v>126</v>
      </c>
      <c r="E263" s="139" t="s">
        <v>365</v>
      </c>
      <c r="F263" s="140" t="s">
        <v>366</v>
      </c>
      <c r="G263" s="141" t="s">
        <v>239</v>
      </c>
      <c r="H263" s="142">
        <v>1</v>
      </c>
      <c r="I263" s="87"/>
      <c r="J263" s="143">
        <f>ROUND(I263*H263,2)</f>
        <v>0</v>
      </c>
      <c r="K263" s="144"/>
      <c r="L263" s="19"/>
      <c r="M263" s="145" t="s">
        <v>1</v>
      </c>
      <c r="N263" s="146" t="s">
        <v>36</v>
      </c>
      <c r="O263" s="147">
        <v>0</v>
      </c>
      <c r="P263" s="147">
        <f>O263*H263</f>
        <v>0</v>
      </c>
      <c r="Q263" s="147">
        <v>0</v>
      </c>
      <c r="R263" s="147">
        <f>Q263*H263</f>
        <v>0</v>
      </c>
      <c r="S263" s="147">
        <v>0</v>
      </c>
      <c r="T263" s="148">
        <f>S263*H263</f>
        <v>0</v>
      </c>
      <c r="AR263" s="149" t="s">
        <v>200</v>
      </c>
      <c r="AT263" s="149" t="s">
        <v>126</v>
      </c>
      <c r="AU263" s="149" t="s">
        <v>131</v>
      </c>
      <c r="AY263" s="8" t="s">
        <v>123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8" t="s">
        <v>131</v>
      </c>
      <c r="BK263" s="150">
        <f>ROUND(I263*H263,2)</f>
        <v>0</v>
      </c>
      <c r="BL263" s="8" t="s">
        <v>200</v>
      </c>
      <c r="BM263" s="149" t="s">
        <v>367</v>
      </c>
    </row>
    <row r="264" spans="2:51" s="159" customFormat="1" ht="12">
      <c r="B264" s="158"/>
      <c r="D264" s="153" t="s">
        <v>133</v>
      </c>
      <c r="E264" s="160" t="s">
        <v>1</v>
      </c>
      <c r="F264" s="161" t="s">
        <v>78</v>
      </c>
      <c r="H264" s="162">
        <v>1</v>
      </c>
      <c r="L264" s="158"/>
      <c r="M264" s="163"/>
      <c r="T264" s="164"/>
      <c r="AT264" s="160" t="s">
        <v>133</v>
      </c>
      <c r="AU264" s="160" t="s">
        <v>131</v>
      </c>
      <c r="AV264" s="159" t="s">
        <v>131</v>
      </c>
      <c r="AW264" s="159" t="s">
        <v>27</v>
      </c>
      <c r="AX264" s="159" t="s">
        <v>70</v>
      </c>
      <c r="AY264" s="160" t="s">
        <v>123</v>
      </c>
    </row>
    <row r="265" spans="2:65" s="1" customFormat="1" ht="16.5" customHeight="1">
      <c r="B265" s="19"/>
      <c r="C265" s="138" t="s">
        <v>368</v>
      </c>
      <c r="D265" s="138" t="s">
        <v>126</v>
      </c>
      <c r="E265" s="139" t="s">
        <v>369</v>
      </c>
      <c r="F265" s="140" t="s">
        <v>370</v>
      </c>
      <c r="G265" s="141" t="s">
        <v>239</v>
      </c>
      <c r="H265" s="142">
        <v>1</v>
      </c>
      <c r="I265" s="87"/>
      <c r="J265" s="143">
        <f>ROUND(I265*H265,2)</f>
        <v>0</v>
      </c>
      <c r="K265" s="144"/>
      <c r="L265" s="19"/>
      <c r="M265" s="145" t="s">
        <v>1</v>
      </c>
      <c r="N265" s="146" t="s">
        <v>36</v>
      </c>
      <c r="O265" s="147">
        <v>0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AR265" s="149" t="s">
        <v>200</v>
      </c>
      <c r="AT265" s="149" t="s">
        <v>126</v>
      </c>
      <c r="AU265" s="149" t="s">
        <v>131</v>
      </c>
      <c r="AY265" s="8" t="s">
        <v>123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8" t="s">
        <v>131</v>
      </c>
      <c r="BK265" s="150">
        <f>ROUND(I265*H265,2)</f>
        <v>0</v>
      </c>
      <c r="BL265" s="8" t="s">
        <v>200</v>
      </c>
      <c r="BM265" s="149" t="s">
        <v>371</v>
      </c>
    </row>
    <row r="266" spans="2:51" s="159" customFormat="1" ht="12">
      <c r="B266" s="158"/>
      <c r="D266" s="153" t="s">
        <v>133</v>
      </c>
      <c r="E266" s="160" t="s">
        <v>1</v>
      </c>
      <c r="F266" s="161" t="s">
        <v>78</v>
      </c>
      <c r="H266" s="162">
        <v>1</v>
      </c>
      <c r="L266" s="158"/>
      <c r="M266" s="163"/>
      <c r="T266" s="164"/>
      <c r="AT266" s="160" t="s">
        <v>133</v>
      </c>
      <c r="AU266" s="160" t="s">
        <v>131</v>
      </c>
      <c r="AV266" s="159" t="s">
        <v>131</v>
      </c>
      <c r="AW266" s="159" t="s">
        <v>27</v>
      </c>
      <c r="AX266" s="159" t="s">
        <v>70</v>
      </c>
      <c r="AY266" s="160" t="s">
        <v>123</v>
      </c>
    </row>
    <row r="267" spans="2:65" s="1" customFormat="1" ht="24.2" customHeight="1">
      <c r="B267" s="19"/>
      <c r="C267" s="138" t="s">
        <v>372</v>
      </c>
      <c r="D267" s="138" t="s">
        <v>126</v>
      </c>
      <c r="E267" s="139" t="s">
        <v>373</v>
      </c>
      <c r="F267" s="140" t="s">
        <v>374</v>
      </c>
      <c r="G267" s="141" t="s">
        <v>239</v>
      </c>
      <c r="H267" s="142">
        <v>1</v>
      </c>
      <c r="I267" s="87"/>
      <c r="J267" s="143">
        <f>ROUND(I267*H267,2)</f>
        <v>0</v>
      </c>
      <c r="K267" s="144"/>
      <c r="L267" s="19"/>
      <c r="M267" s="145" t="s">
        <v>1</v>
      </c>
      <c r="N267" s="146" t="s">
        <v>36</v>
      </c>
      <c r="O267" s="147">
        <v>0</v>
      </c>
      <c r="P267" s="147">
        <f>O267*H267</f>
        <v>0</v>
      </c>
      <c r="Q267" s="147">
        <v>0</v>
      </c>
      <c r="R267" s="147">
        <f>Q267*H267</f>
        <v>0</v>
      </c>
      <c r="S267" s="147">
        <v>0</v>
      </c>
      <c r="T267" s="148">
        <f>S267*H267</f>
        <v>0</v>
      </c>
      <c r="AR267" s="149" t="s">
        <v>200</v>
      </c>
      <c r="AT267" s="149" t="s">
        <v>126</v>
      </c>
      <c r="AU267" s="149" t="s">
        <v>131</v>
      </c>
      <c r="AY267" s="8" t="s">
        <v>123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8" t="s">
        <v>131</v>
      </c>
      <c r="BK267" s="150">
        <f>ROUND(I267*H267,2)</f>
        <v>0</v>
      </c>
      <c r="BL267" s="8" t="s">
        <v>200</v>
      </c>
      <c r="BM267" s="149" t="s">
        <v>375</v>
      </c>
    </row>
    <row r="268" spans="2:51" s="159" customFormat="1" ht="12">
      <c r="B268" s="158"/>
      <c r="D268" s="153" t="s">
        <v>133</v>
      </c>
      <c r="E268" s="160" t="s">
        <v>1</v>
      </c>
      <c r="F268" s="161" t="s">
        <v>78</v>
      </c>
      <c r="H268" s="162">
        <v>1</v>
      </c>
      <c r="L268" s="158"/>
      <c r="M268" s="163"/>
      <c r="T268" s="164"/>
      <c r="AT268" s="160" t="s">
        <v>133</v>
      </c>
      <c r="AU268" s="160" t="s">
        <v>131</v>
      </c>
      <c r="AV268" s="159" t="s">
        <v>131</v>
      </c>
      <c r="AW268" s="159" t="s">
        <v>27</v>
      </c>
      <c r="AX268" s="159" t="s">
        <v>70</v>
      </c>
      <c r="AY268" s="160" t="s">
        <v>123</v>
      </c>
    </row>
    <row r="269" spans="2:65" s="1" customFormat="1" ht="24.2" customHeight="1">
      <c r="B269" s="19"/>
      <c r="C269" s="138" t="s">
        <v>376</v>
      </c>
      <c r="D269" s="138" t="s">
        <v>126</v>
      </c>
      <c r="E269" s="139" t="s">
        <v>377</v>
      </c>
      <c r="F269" s="140" t="s">
        <v>378</v>
      </c>
      <c r="G269" s="141" t="s">
        <v>239</v>
      </c>
      <c r="H269" s="142">
        <v>1</v>
      </c>
      <c r="I269" s="87"/>
      <c r="J269" s="143">
        <f>ROUND(I269*H269,2)</f>
        <v>0</v>
      </c>
      <c r="K269" s="144"/>
      <c r="L269" s="19"/>
      <c r="M269" s="145" t="s">
        <v>1</v>
      </c>
      <c r="N269" s="146" t="s">
        <v>36</v>
      </c>
      <c r="O269" s="147">
        <v>0</v>
      </c>
      <c r="P269" s="147">
        <f>O269*H269</f>
        <v>0</v>
      </c>
      <c r="Q269" s="147">
        <v>0</v>
      </c>
      <c r="R269" s="147">
        <f>Q269*H269</f>
        <v>0</v>
      </c>
      <c r="S269" s="147">
        <v>0</v>
      </c>
      <c r="T269" s="148">
        <f>S269*H269</f>
        <v>0</v>
      </c>
      <c r="AR269" s="149" t="s">
        <v>200</v>
      </c>
      <c r="AT269" s="149" t="s">
        <v>126</v>
      </c>
      <c r="AU269" s="149" t="s">
        <v>131</v>
      </c>
      <c r="AY269" s="8" t="s">
        <v>123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8" t="s">
        <v>131</v>
      </c>
      <c r="BK269" s="150">
        <f>ROUND(I269*H269,2)</f>
        <v>0</v>
      </c>
      <c r="BL269" s="8" t="s">
        <v>200</v>
      </c>
      <c r="BM269" s="149" t="s">
        <v>379</v>
      </c>
    </row>
    <row r="270" spans="2:51" s="159" customFormat="1" ht="12">
      <c r="B270" s="158"/>
      <c r="D270" s="153" t="s">
        <v>133</v>
      </c>
      <c r="E270" s="160" t="s">
        <v>1</v>
      </c>
      <c r="F270" s="161" t="s">
        <v>78</v>
      </c>
      <c r="H270" s="162">
        <v>1</v>
      </c>
      <c r="L270" s="158"/>
      <c r="M270" s="163"/>
      <c r="T270" s="164"/>
      <c r="AT270" s="160" t="s">
        <v>133</v>
      </c>
      <c r="AU270" s="160" t="s">
        <v>131</v>
      </c>
      <c r="AV270" s="159" t="s">
        <v>131</v>
      </c>
      <c r="AW270" s="159" t="s">
        <v>27</v>
      </c>
      <c r="AX270" s="159" t="s">
        <v>70</v>
      </c>
      <c r="AY270" s="160" t="s">
        <v>123</v>
      </c>
    </row>
    <row r="271" spans="2:65" s="1" customFormat="1" ht="16.5" customHeight="1">
      <c r="B271" s="19"/>
      <c r="C271" s="138" t="s">
        <v>380</v>
      </c>
      <c r="D271" s="138" t="s">
        <v>126</v>
      </c>
      <c r="E271" s="139" t="s">
        <v>381</v>
      </c>
      <c r="F271" s="140" t="s">
        <v>348</v>
      </c>
      <c r="G271" s="141" t="s">
        <v>239</v>
      </c>
      <c r="H271" s="142">
        <v>1</v>
      </c>
      <c r="I271" s="87"/>
      <c r="J271" s="143">
        <f>ROUND(I271*H271,2)</f>
        <v>0</v>
      </c>
      <c r="K271" s="144"/>
      <c r="L271" s="19"/>
      <c r="M271" s="145" t="s">
        <v>1</v>
      </c>
      <c r="N271" s="146" t="s">
        <v>36</v>
      </c>
      <c r="O271" s="147">
        <v>0</v>
      </c>
      <c r="P271" s="147">
        <f>O271*H271</f>
        <v>0</v>
      </c>
      <c r="Q271" s="147">
        <v>0</v>
      </c>
      <c r="R271" s="147">
        <f>Q271*H271</f>
        <v>0</v>
      </c>
      <c r="S271" s="147">
        <v>0</v>
      </c>
      <c r="T271" s="148">
        <f>S271*H271</f>
        <v>0</v>
      </c>
      <c r="AR271" s="149" t="s">
        <v>200</v>
      </c>
      <c r="AT271" s="149" t="s">
        <v>126</v>
      </c>
      <c r="AU271" s="149" t="s">
        <v>131</v>
      </c>
      <c r="AY271" s="8" t="s">
        <v>123</v>
      </c>
      <c r="BE271" s="150">
        <f>IF(N271="základní",J271,0)</f>
        <v>0</v>
      </c>
      <c r="BF271" s="150">
        <f>IF(N271="snížená",J271,0)</f>
        <v>0</v>
      </c>
      <c r="BG271" s="150">
        <f>IF(N271="zákl. přenesená",J271,0)</f>
        <v>0</v>
      </c>
      <c r="BH271" s="150">
        <f>IF(N271="sníž. přenesená",J271,0)</f>
        <v>0</v>
      </c>
      <c r="BI271" s="150">
        <f>IF(N271="nulová",J271,0)</f>
        <v>0</v>
      </c>
      <c r="BJ271" s="8" t="s">
        <v>131</v>
      </c>
      <c r="BK271" s="150">
        <f>ROUND(I271*H271,2)</f>
        <v>0</v>
      </c>
      <c r="BL271" s="8" t="s">
        <v>200</v>
      </c>
      <c r="BM271" s="149" t="s">
        <v>382</v>
      </c>
    </row>
    <row r="272" spans="2:51" s="159" customFormat="1" ht="12">
      <c r="B272" s="158"/>
      <c r="D272" s="153" t="s">
        <v>133</v>
      </c>
      <c r="E272" s="160" t="s">
        <v>1</v>
      </c>
      <c r="F272" s="161" t="s">
        <v>78</v>
      </c>
      <c r="H272" s="162">
        <v>1</v>
      </c>
      <c r="L272" s="158"/>
      <c r="M272" s="163"/>
      <c r="T272" s="164"/>
      <c r="AT272" s="160" t="s">
        <v>133</v>
      </c>
      <c r="AU272" s="160" t="s">
        <v>131</v>
      </c>
      <c r="AV272" s="159" t="s">
        <v>131</v>
      </c>
      <c r="AW272" s="159" t="s">
        <v>27</v>
      </c>
      <c r="AX272" s="159" t="s">
        <v>70</v>
      </c>
      <c r="AY272" s="160" t="s">
        <v>123</v>
      </c>
    </row>
    <row r="273" spans="2:65" s="1" customFormat="1" ht="24.2" customHeight="1">
      <c r="B273" s="19"/>
      <c r="C273" s="138" t="s">
        <v>383</v>
      </c>
      <c r="D273" s="138" t="s">
        <v>126</v>
      </c>
      <c r="E273" s="139" t="s">
        <v>384</v>
      </c>
      <c r="F273" s="140" t="s">
        <v>385</v>
      </c>
      <c r="G273" s="141" t="s">
        <v>315</v>
      </c>
      <c r="H273" s="180"/>
      <c r="I273" s="87"/>
      <c r="J273" s="143">
        <f>ROUND(I273*H273,2)</f>
        <v>0</v>
      </c>
      <c r="K273" s="144"/>
      <c r="L273" s="19"/>
      <c r="M273" s="145" t="s">
        <v>1</v>
      </c>
      <c r="N273" s="146" t="s">
        <v>36</v>
      </c>
      <c r="O273" s="147">
        <v>0</v>
      </c>
      <c r="P273" s="147">
        <f>O273*H273</f>
        <v>0</v>
      </c>
      <c r="Q273" s="147">
        <v>0</v>
      </c>
      <c r="R273" s="147">
        <f>Q273*H273</f>
        <v>0</v>
      </c>
      <c r="S273" s="147">
        <v>0</v>
      </c>
      <c r="T273" s="148">
        <f>S273*H273</f>
        <v>0</v>
      </c>
      <c r="AR273" s="149" t="s">
        <v>200</v>
      </c>
      <c r="AT273" s="149" t="s">
        <v>126</v>
      </c>
      <c r="AU273" s="149" t="s">
        <v>131</v>
      </c>
      <c r="AY273" s="8" t="s">
        <v>123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8" t="s">
        <v>131</v>
      </c>
      <c r="BK273" s="150">
        <f>ROUND(I273*H273,2)</f>
        <v>0</v>
      </c>
      <c r="BL273" s="8" t="s">
        <v>200</v>
      </c>
      <c r="BM273" s="149" t="s">
        <v>386</v>
      </c>
    </row>
    <row r="274" spans="2:63" s="127" customFormat="1" ht="22.8" customHeight="1">
      <c r="B274" s="126"/>
      <c r="D274" s="128" t="s">
        <v>69</v>
      </c>
      <c r="E274" s="136" t="s">
        <v>387</v>
      </c>
      <c r="F274" s="136" t="s">
        <v>388</v>
      </c>
      <c r="J274" s="137">
        <f>BK274</f>
        <v>0</v>
      </c>
      <c r="L274" s="126"/>
      <c r="M274" s="131"/>
      <c r="P274" s="132">
        <f>SUM(P275:P276)</f>
        <v>0</v>
      </c>
      <c r="R274" s="132">
        <f>SUM(R275:R276)</f>
        <v>0</v>
      </c>
      <c r="T274" s="133">
        <f>SUM(T275:T276)</f>
        <v>0</v>
      </c>
      <c r="AR274" s="128" t="s">
        <v>131</v>
      </c>
      <c r="AT274" s="134" t="s">
        <v>69</v>
      </c>
      <c r="AU274" s="134" t="s">
        <v>78</v>
      </c>
      <c r="AY274" s="128" t="s">
        <v>123</v>
      </c>
      <c r="BK274" s="135">
        <f>SUM(BK275:BK276)</f>
        <v>0</v>
      </c>
    </row>
    <row r="275" spans="2:65" s="1" customFormat="1" ht="16.5" customHeight="1">
      <c r="B275" s="19"/>
      <c r="C275" s="138" t="s">
        <v>389</v>
      </c>
      <c r="D275" s="138" t="s">
        <v>126</v>
      </c>
      <c r="E275" s="139" t="s">
        <v>390</v>
      </c>
      <c r="F275" s="140" t="s">
        <v>391</v>
      </c>
      <c r="G275" s="141" t="s">
        <v>239</v>
      </c>
      <c r="H275" s="142">
        <v>1</v>
      </c>
      <c r="I275" s="87">
        <f>Silnoproud!F64+Slaboproud!F20</f>
        <v>0</v>
      </c>
      <c r="J275" s="143">
        <f>ROUND(I275*H275,2)</f>
        <v>0</v>
      </c>
      <c r="K275" s="144"/>
      <c r="L275" s="19"/>
      <c r="M275" s="145" t="s">
        <v>1</v>
      </c>
      <c r="N275" s="146" t="s">
        <v>36</v>
      </c>
      <c r="O275" s="147">
        <v>0</v>
      </c>
      <c r="P275" s="147">
        <f>O275*H275</f>
        <v>0</v>
      </c>
      <c r="Q275" s="147">
        <v>0</v>
      </c>
      <c r="R275" s="147">
        <f>Q275*H275</f>
        <v>0</v>
      </c>
      <c r="S275" s="147">
        <v>0</v>
      </c>
      <c r="T275" s="148">
        <f>S275*H275</f>
        <v>0</v>
      </c>
      <c r="AR275" s="149" t="s">
        <v>200</v>
      </c>
      <c r="AT275" s="149" t="s">
        <v>126</v>
      </c>
      <c r="AU275" s="149" t="s">
        <v>131</v>
      </c>
      <c r="AY275" s="8" t="s">
        <v>123</v>
      </c>
      <c r="BE275" s="150">
        <f>IF(N275="základní",J275,0)</f>
        <v>0</v>
      </c>
      <c r="BF275" s="150">
        <f>IF(N275="snížená",J275,0)</f>
        <v>0</v>
      </c>
      <c r="BG275" s="150">
        <f>IF(N275="zákl. přenesená",J275,0)</f>
        <v>0</v>
      </c>
      <c r="BH275" s="150">
        <f>IF(N275="sníž. přenesená",J275,0)</f>
        <v>0</v>
      </c>
      <c r="BI275" s="150">
        <f>IF(N275="nulová",J275,0)</f>
        <v>0</v>
      </c>
      <c r="BJ275" s="8" t="s">
        <v>131</v>
      </c>
      <c r="BK275" s="150">
        <f>ROUND(I275*H275,2)</f>
        <v>0</v>
      </c>
      <c r="BL275" s="8" t="s">
        <v>200</v>
      </c>
      <c r="BM275" s="149" t="s">
        <v>392</v>
      </c>
    </row>
    <row r="276" spans="2:51" s="159" customFormat="1" ht="12">
      <c r="B276" s="158"/>
      <c r="D276" s="153" t="s">
        <v>133</v>
      </c>
      <c r="E276" s="160" t="s">
        <v>1</v>
      </c>
      <c r="F276" s="161" t="s">
        <v>78</v>
      </c>
      <c r="H276" s="162">
        <v>1</v>
      </c>
      <c r="L276" s="158"/>
      <c r="M276" s="163"/>
      <c r="T276" s="164"/>
      <c r="AT276" s="160" t="s">
        <v>133</v>
      </c>
      <c r="AU276" s="160" t="s">
        <v>131</v>
      </c>
      <c r="AV276" s="159" t="s">
        <v>131</v>
      </c>
      <c r="AW276" s="159" t="s">
        <v>27</v>
      </c>
      <c r="AX276" s="159" t="s">
        <v>70</v>
      </c>
      <c r="AY276" s="160" t="s">
        <v>123</v>
      </c>
    </row>
    <row r="277" spans="2:63" s="127" customFormat="1" ht="22.8" customHeight="1">
      <c r="B277" s="126"/>
      <c r="D277" s="128" t="s">
        <v>69</v>
      </c>
      <c r="E277" s="136" t="s">
        <v>393</v>
      </c>
      <c r="F277" s="136" t="s">
        <v>394</v>
      </c>
      <c r="J277" s="137">
        <f>BK277</f>
        <v>0</v>
      </c>
      <c r="L277" s="126"/>
      <c r="M277" s="131"/>
      <c r="P277" s="132">
        <f>SUM(P278:P284)</f>
        <v>0</v>
      </c>
      <c r="R277" s="132">
        <f>SUM(R278:R284)</f>
        <v>0</v>
      </c>
      <c r="T277" s="133">
        <f>SUM(T278:T284)</f>
        <v>0</v>
      </c>
      <c r="AR277" s="128" t="s">
        <v>131</v>
      </c>
      <c r="AT277" s="134" t="s">
        <v>69</v>
      </c>
      <c r="AU277" s="134" t="s">
        <v>78</v>
      </c>
      <c r="AY277" s="128" t="s">
        <v>123</v>
      </c>
      <c r="BK277" s="135">
        <f>SUM(BK278:BK284)</f>
        <v>0</v>
      </c>
    </row>
    <row r="278" spans="2:65" s="1" customFormat="1" ht="16.5" customHeight="1">
      <c r="B278" s="19"/>
      <c r="C278" s="138" t="s">
        <v>395</v>
      </c>
      <c r="D278" s="138" t="s">
        <v>126</v>
      </c>
      <c r="E278" s="139" t="s">
        <v>396</v>
      </c>
      <c r="F278" s="140" t="s">
        <v>397</v>
      </c>
      <c r="G278" s="141" t="s">
        <v>239</v>
      </c>
      <c r="H278" s="142">
        <v>1</v>
      </c>
      <c r="I278" s="87"/>
      <c r="J278" s="143">
        <f>ROUND(I278*H278,2)</f>
        <v>0</v>
      </c>
      <c r="K278" s="144"/>
      <c r="L278" s="19"/>
      <c r="M278" s="145" t="s">
        <v>1</v>
      </c>
      <c r="N278" s="146" t="s">
        <v>36</v>
      </c>
      <c r="O278" s="147">
        <v>0</v>
      </c>
      <c r="P278" s="147">
        <f>O278*H278</f>
        <v>0</v>
      </c>
      <c r="Q278" s="147">
        <v>0</v>
      </c>
      <c r="R278" s="147">
        <f>Q278*H278</f>
        <v>0</v>
      </c>
      <c r="S278" s="147">
        <v>0</v>
      </c>
      <c r="T278" s="148">
        <f>S278*H278</f>
        <v>0</v>
      </c>
      <c r="AR278" s="149" t="s">
        <v>200</v>
      </c>
      <c r="AT278" s="149" t="s">
        <v>126</v>
      </c>
      <c r="AU278" s="149" t="s">
        <v>131</v>
      </c>
      <c r="AY278" s="8" t="s">
        <v>123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8" t="s">
        <v>131</v>
      </c>
      <c r="BK278" s="150">
        <f>ROUND(I278*H278,2)</f>
        <v>0</v>
      </c>
      <c r="BL278" s="8" t="s">
        <v>200</v>
      </c>
      <c r="BM278" s="149" t="s">
        <v>398</v>
      </c>
    </row>
    <row r="279" spans="2:51" s="159" customFormat="1" ht="12">
      <c r="B279" s="158"/>
      <c r="D279" s="153" t="s">
        <v>133</v>
      </c>
      <c r="E279" s="160" t="s">
        <v>1</v>
      </c>
      <c r="F279" s="161" t="s">
        <v>78</v>
      </c>
      <c r="H279" s="162">
        <v>1</v>
      </c>
      <c r="L279" s="158"/>
      <c r="M279" s="163"/>
      <c r="T279" s="164"/>
      <c r="AT279" s="160" t="s">
        <v>133</v>
      </c>
      <c r="AU279" s="160" t="s">
        <v>131</v>
      </c>
      <c r="AV279" s="159" t="s">
        <v>131</v>
      </c>
      <c r="AW279" s="159" t="s">
        <v>27</v>
      </c>
      <c r="AX279" s="159" t="s">
        <v>70</v>
      </c>
      <c r="AY279" s="160" t="s">
        <v>123</v>
      </c>
    </row>
    <row r="280" spans="2:65" s="1" customFormat="1" ht="24.2" customHeight="1">
      <c r="B280" s="19"/>
      <c r="C280" s="138" t="s">
        <v>399</v>
      </c>
      <c r="D280" s="138" t="s">
        <v>126</v>
      </c>
      <c r="E280" s="139" t="s">
        <v>400</v>
      </c>
      <c r="F280" s="140" t="s">
        <v>401</v>
      </c>
      <c r="G280" s="141" t="s">
        <v>239</v>
      </c>
      <c r="H280" s="142">
        <v>1</v>
      </c>
      <c r="I280" s="87"/>
      <c r="J280" s="143">
        <f>ROUND(I280*H280,2)</f>
        <v>0</v>
      </c>
      <c r="K280" s="144"/>
      <c r="L280" s="19"/>
      <c r="M280" s="145" t="s">
        <v>1</v>
      </c>
      <c r="N280" s="146" t="s">
        <v>36</v>
      </c>
      <c r="O280" s="147">
        <v>0</v>
      </c>
      <c r="P280" s="147">
        <f>O280*H280</f>
        <v>0</v>
      </c>
      <c r="Q280" s="147">
        <v>0</v>
      </c>
      <c r="R280" s="147">
        <f>Q280*H280</f>
        <v>0</v>
      </c>
      <c r="S280" s="147">
        <v>0</v>
      </c>
      <c r="T280" s="148">
        <f>S280*H280</f>
        <v>0</v>
      </c>
      <c r="AR280" s="149" t="s">
        <v>200</v>
      </c>
      <c r="AT280" s="149" t="s">
        <v>126</v>
      </c>
      <c r="AU280" s="149" t="s">
        <v>131</v>
      </c>
      <c r="AY280" s="8" t="s">
        <v>123</v>
      </c>
      <c r="BE280" s="150">
        <f>IF(N280="základní",J280,0)</f>
        <v>0</v>
      </c>
      <c r="BF280" s="150">
        <f>IF(N280="snížená",J280,0)</f>
        <v>0</v>
      </c>
      <c r="BG280" s="150">
        <f>IF(N280="zákl. přenesená",J280,0)</f>
        <v>0</v>
      </c>
      <c r="BH280" s="150">
        <f>IF(N280="sníž. přenesená",J280,0)</f>
        <v>0</v>
      </c>
      <c r="BI280" s="150">
        <f>IF(N280="nulová",J280,0)</f>
        <v>0</v>
      </c>
      <c r="BJ280" s="8" t="s">
        <v>131</v>
      </c>
      <c r="BK280" s="150">
        <f>ROUND(I280*H280,2)</f>
        <v>0</v>
      </c>
      <c r="BL280" s="8" t="s">
        <v>200</v>
      </c>
      <c r="BM280" s="149" t="s">
        <v>402</v>
      </c>
    </row>
    <row r="281" spans="2:51" s="159" customFormat="1" ht="12">
      <c r="B281" s="158"/>
      <c r="D281" s="153" t="s">
        <v>133</v>
      </c>
      <c r="E281" s="160" t="s">
        <v>1</v>
      </c>
      <c r="F281" s="161" t="s">
        <v>78</v>
      </c>
      <c r="H281" s="162">
        <v>1</v>
      </c>
      <c r="L281" s="158"/>
      <c r="M281" s="163"/>
      <c r="T281" s="164"/>
      <c r="AT281" s="160" t="s">
        <v>133</v>
      </c>
      <c r="AU281" s="160" t="s">
        <v>131</v>
      </c>
      <c r="AV281" s="159" t="s">
        <v>131</v>
      </c>
      <c r="AW281" s="159" t="s">
        <v>27</v>
      </c>
      <c r="AX281" s="159" t="s">
        <v>70</v>
      </c>
      <c r="AY281" s="160" t="s">
        <v>123</v>
      </c>
    </row>
    <row r="282" spans="2:65" s="1" customFormat="1" ht="24.2" customHeight="1">
      <c r="B282" s="19"/>
      <c r="C282" s="138" t="s">
        <v>403</v>
      </c>
      <c r="D282" s="138" t="s">
        <v>126</v>
      </c>
      <c r="E282" s="139" t="s">
        <v>404</v>
      </c>
      <c r="F282" s="140" t="s">
        <v>405</v>
      </c>
      <c r="G282" s="141" t="s">
        <v>239</v>
      </c>
      <c r="H282" s="142">
        <v>1</v>
      </c>
      <c r="I282" s="87"/>
      <c r="J282" s="143">
        <f>ROUND(I282*H282,2)</f>
        <v>0</v>
      </c>
      <c r="K282" s="144"/>
      <c r="L282" s="19"/>
      <c r="M282" s="145" t="s">
        <v>1</v>
      </c>
      <c r="N282" s="146" t="s">
        <v>36</v>
      </c>
      <c r="O282" s="147">
        <v>0</v>
      </c>
      <c r="P282" s="147">
        <f>O282*H282</f>
        <v>0</v>
      </c>
      <c r="Q282" s="147">
        <v>0</v>
      </c>
      <c r="R282" s="147">
        <f>Q282*H282</f>
        <v>0</v>
      </c>
      <c r="S282" s="147">
        <v>0</v>
      </c>
      <c r="T282" s="148">
        <f>S282*H282</f>
        <v>0</v>
      </c>
      <c r="AR282" s="149" t="s">
        <v>200</v>
      </c>
      <c r="AT282" s="149" t="s">
        <v>126</v>
      </c>
      <c r="AU282" s="149" t="s">
        <v>131</v>
      </c>
      <c r="AY282" s="8" t="s">
        <v>123</v>
      </c>
      <c r="BE282" s="150">
        <f>IF(N282="základní",J282,0)</f>
        <v>0</v>
      </c>
      <c r="BF282" s="150">
        <f>IF(N282="snížená",J282,0)</f>
        <v>0</v>
      </c>
      <c r="BG282" s="150">
        <f>IF(N282="zákl. přenesená",J282,0)</f>
        <v>0</v>
      </c>
      <c r="BH282" s="150">
        <f>IF(N282="sníž. přenesená",J282,0)</f>
        <v>0</v>
      </c>
      <c r="BI282" s="150">
        <f>IF(N282="nulová",J282,0)</f>
        <v>0</v>
      </c>
      <c r="BJ282" s="8" t="s">
        <v>131</v>
      </c>
      <c r="BK282" s="150">
        <f>ROUND(I282*H282,2)</f>
        <v>0</v>
      </c>
      <c r="BL282" s="8" t="s">
        <v>200</v>
      </c>
      <c r="BM282" s="149" t="s">
        <v>406</v>
      </c>
    </row>
    <row r="283" spans="2:51" s="159" customFormat="1" ht="12">
      <c r="B283" s="158"/>
      <c r="D283" s="153" t="s">
        <v>133</v>
      </c>
      <c r="E283" s="160" t="s">
        <v>1</v>
      </c>
      <c r="F283" s="161" t="s">
        <v>78</v>
      </c>
      <c r="H283" s="162">
        <v>1</v>
      </c>
      <c r="L283" s="158"/>
      <c r="M283" s="163"/>
      <c r="T283" s="164"/>
      <c r="AT283" s="160" t="s">
        <v>133</v>
      </c>
      <c r="AU283" s="160" t="s">
        <v>131</v>
      </c>
      <c r="AV283" s="159" t="s">
        <v>131</v>
      </c>
      <c r="AW283" s="159" t="s">
        <v>27</v>
      </c>
      <c r="AX283" s="159" t="s">
        <v>70</v>
      </c>
      <c r="AY283" s="160" t="s">
        <v>123</v>
      </c>
    </row>
    <row r="284" spans="2:65" s="1" customFormat="1" ht="24.2" customHeight="1">
      <c r="B284" s="19"/>
      <c r="C284" s="138" t="s">
        <v>407</v>
      </c>
      <c r="D284" s="138" t="s">
        <v>126</v>
      </c>
      <c r="E284" s="139" t="s">
        <v>408</v>
      </c>
      <c r="F284" s="140" t="s">
        <v>409</v>
      </c>
      <c r="G284" s="141" t="s">
        <v>315</v>
      </c>
      <c r="H284" s="180"/>
      <c r="I284" s="87"/>
      <c r="J284" s="143">
        <f>ROUND(I284*H284,2)</f>
        <v>0</v>
      </c>
      <c r="K284" s="144"/>
      <c r="L284" s="19"/>
      <c r="M284" s="145" t="s">
        <v>1</v>
      </c>
      <c r="N284" s="146" t="s">
        <v>36</v>
      </c>
      <c r="O284" s="147">
        <v>0</v>
      </c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AR284" s="149" t="s">
        <v>200</v>
      </c>
      <c r="AT284" s="149" t="s">
        <v>126</v>
      </c>
      <c r="AU284" s="149" t="s">
        <v>131</v>
      </c>
      <c r="AY284" s="8" t="s">
        <v>123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8" t="s">
        <v>131</v>
      </c>
      <c r="BK284" s="150">
        <f>ROUND(I284*H284,2)</f>
        <v>0</v>
      </c>
      <c r="BL284" s="8" t="s">
        <v>200</v>
      </c>
      <c r="BM284" s="149" t="s">
        <v>410</v>
      </c>
    </row>
    <row r="285" spans="2:63" s="127" customFormat="1" ht="22.8" customHeight="1">
      <c r="B285" s="126"/>
      <c r="D285" s="128" t="s">
        <v>69</v>
      </c>
      <c r="E285" s="136" t="s">
        <v>411</v>
      </c>
      <c r="F285" s="136" t="s">
        <v>412</v>
      </c>
      <c r="J285" s="137">
        <f>BK285</f>
        <v>0</v>
      </c>
      <c r="L285" s="126"/>
      <c r="M285" s="131"/>
      <c r="P285" s="132">
        <f>SUM(P286:P298)</f>
        <v>42.100480000000005</v>
      </c>
      <c r="R285" s="132">
        <f>SUM(R286:R298)</f>
        <v>1.1092857600000001</v>
      </c>
      <c r="T285" s="133">
        <f>SUM(T286:T298)</f>
        <v>0</v>
      </c>
      <c r="AR285" s="128" t="s">
        <v>131</v>
      </c>
      <c r="AT285" s="134" t="s">
        <v>69</v>
      </c>
      <c r="AU285" s="134" t="s">
        <v>78</v>
      </c>
      <c r="AY285" s="128" t="s">
        <v>123</v>
      </c>
      <c r="BK285" s="135">
        <f>SUM(BK286:BK298)</f>
        <v>0</v>
      </c>
    </row>
    <row r="286" spans="2:65" s="1" customFormat="1" ht="24.2" customHeight="1">
      <c r="B286" s="19"/>
      <c r="C286" s="138" t="s">
        <v>413</v>
      </c>
      <c r="D286" s="138" t="s">
        <v>126</v>
      </c>
      <c r="E286" s="139" t="s">
        <v>414</v>
      </c>
      <c r="F286" s="140" t="s">
        <v>415</v>
      </c>
      <c r="G286" s="141" t="s">
        <v>416</v>
      </c>
      <c r="H286" s="142">
        <v>0.368</v>
      </c>
      <c r="I286" s="87"/>
      <c r="J286" s="143">
        <f>ROUND(I286*H286,2)</f>
        <v>0</v>
      </c>
      <c r="K286" s="144"/>
      <c r="L286" s="19"/>
      <c r="M286" s="145" t="s">
        <v>1</v>
      </c>
      <c r="N286" s="146" t="s">
        <v>36</v>
      </c>
      <c r="O286" s="147">
        <v>1.56</v>
      </c>
      <c r="P286" s="147">
        <f>O286*H286</f>
        <v>0.57408</v>
      </c>
      <c r="Q286" s="147">
        <v>0.00122</v>
      </c>
      <c r="R286" s="147">
        <f>Q286*H286</f>
        <v>0.00044896</v>
      </c>
      <c r="S286" s="147">
        <v>0</v>
      </c>
      <c r="T286" s="148">
        <f>S286*H286</f>
        <v>0</v>
      </c>
      <c r="AR286" s="149" t="s">
        <v>200</v>
      </c>
      <c r="AT286" s="149" t="s">
        <v>126</v>
      </c>
      <c r="AU286" s="149" t="s">
        <v>131</v>
      </c>
      <c r="AY286" s="8" t="s">
        <v>123</v>
      </c>
      <c r="BE286" s="150">
        <f>IF(N286="základní",J286,0)</f>
        <v>0</v>
      </c>
      <c r="BF286" s="150">
        <f>IF(N286="snížená",J286,0)</f>
        <v>0</v>
      </c>
      <c r="BG286" s="150">
        <f>IF(N286="zákl. přenesená",J286,0)</f>
        <v>0</v>
      </c>
      <c r="BH286" s="150">
        <f>IF(N286="sníž. přenesená",J286,0)</f>
        <v>0</v>
      </c>
      <c r="BI286" s="150">
        <f>IF(N286="nulová",J286,0)</f>
        <v>0</v>
      </c>
      <c r="BJ286" s="8" t="s">
        <v>131</v>
      </c>
      <c r="BK286" s="150">
        <f>ROUND(I286*H286,2)</f>
        <v>0</v>
      </c>
      <c r="BL286" s="8" t="s">
        <v>200</v>
      </c>
      <c r="BM286" s="149" t="s">
        <v>417</v>
      </c>
    </row>
    <row r="287" spans="2:51" s="159" customFormat="1" ht="12">
      <c r="B287" s="158"/>
      <c r="D287" s="153" t="s">
        <v>133</v>
      </c>
      <c r="E287" s="160" t="s">
        <v>1</v>
      </c>
      <c r="F287" s="161" t="s">
        <v>418</v>
      </c>
      <c r="H287" s="162">
        <v>0.368</v>
      </c>
      <c r="L287" s="158"/>
      <c r="M287" s="163"/>
      <c r="T287" s="164"/>
      <c r="AT287" s="160" t="s">
        <v>133</v>
      </c>
      <c r="AU287" s="160" t="s">
        <v>131</v>
      </c>
      <c r="AV287" s="159" t="s">
        <v>131</v>
      </c>
      <c r="AW287" s="159" t="s">
        <v>27</v>
      </c>
      <c r="AX287" s="159" t="s">
        <v>70</v>
      </c>
      <c r="AY287" s="160" t="s">
        <v>123</v>
      </c>
    </row>
    <row r="288" spans="2:65" s="1" customFormat="1" ht="24.2" customHeight="1">
      <c r="B288" s="19"/>
      <c r="C288" s="138" t="s">
        <v>419</v>
      </c>
      <c r="D288" s="138" t="s">
        <v>126</v>
      </c>
      <c r="E288" s="139" t="s">
        <v>420</v>
      </c>
      <c r="F288" s="140" t="s">
        <v>421</v>
      </c>
      <c r="G288" s="141" t="s">
        <v>142</v>
      </c>
      <c r="H288" s="142">
        <v>9.5</v>
      </c>
      <c r="I288" s="87"/>
      <c r="J288" s="143">
        <f>ROUND(I288*H288,2)</f>
        <v>0</v>
      </c>
      <c r="K288" s="144"/>
      <c r="L288" s="19"/>
      <c r="M288" s="145" t="s">
        <v>1</v>
      </c>
      <c r="N288" s="146" t="s">
        <v>36</v>
      </c>
      <c r="O288" s="147">
        <v>1.382</v>
      </c>
      <c r="P288" s="147">
        <f>O288*H288</f>
        <v>13.129</v>
      </c>
      <c r="Q288" s="147">
        <v>0.02733</v>
      </c>
      <c r="R288" s="147">
        <f>Q288*H288</f>
        <v>0.259635</v>
      </c>
      <c r="S288" s="147">
        <v>0</v>
      </c>
      <c r="T288" s="148">
        <f>S288*H288</f>
        <v>0</v>
      </c>
      <c r="AR288" s="149" t="s">
        <v>200</v>
      </c>
      <c r="AT288" s="149" t="s">
        <v>126</v>
      </c>
      <c r="AU288" s="149" t="s">
        <v>131</v>
      </c>
      <c r="AY288" s="8" t="s">
        <v>123</v>
      </c>
      <c r="BE288" s="150">
        <f>IF(N288="základní",J288,0)</f>
        <v>0</v>
      </c>
      <c r="BF288" s="150">
        <f>IF(N288="snížená",J288,0)</f>
        <v>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8" t="s">
        <v>131</v>
      </c>
      <c r="BK288" s="150">
        <f>ROUND(I288*H288,2)</f>
        <v>0</v>
      </c>
      <c r="BL288" s="8" t="s">
        <v>200</v>
      </c>
      <c r="BM288" s="149" t="s">
        <v>422</v>
      </c>
    </row>
    <row r="289" spans="2:51" s="152" customFormat="1" ht="12">
      <c r="B289" s="151"/>
      <c r="D289" s="153" t="s">
        <v>133</v>
      </c>
      <c r="E289" s="154" t="s">
        <v>1</v>
      </c>
      <c r="F289" s="155" t="s">
        <v>134</v>
      </c>
      <c r="H289" s="154" t="s">
        <v>1</v>
      </c>
      <c r="L289" s="151"/>
      <c r="M289" s="156"/>
      <c r="T289" s="157"/>
      <c r="AT289" s="154" t="s">
        <v>133</v>
      </c>
      <c r="AU289" s="154" t="s">
        <v>131</v>
      </c>
      <c r="AV289" s="152" t="s">
        <v>78</v>
      </c>
      <c r="AW289" s="152" t="s">
        <v>27</v>
      </c>
      <c r="AX289" s="152" t="s">
        <v>70</v>
      </c>
      <c r="AY289" s="154" t="s">
        <v>123</v>
      </c>
    </row>
    <row r="290" spans="2:51" s="159" customFormat="1" ht="12">
      <c r="B290" s="158"/>
      <c r="D290" s="153" t="s">
        <v>133</v>
      </c>
      <c r="E290" s="160" t="s">
        <v>1</v>
      </c>
      <c r="F290" s="161" t="s">
        <v>423</v>
      </c>
      <c r="H290" s="162">
        <v>9.5</v>
      </c>
      <c r="L290" s="158"/>
      <c r="M290" s="163"/>
      <c r="T290" s="164"/>
      <c r="AT290" s="160" t="s">
        <v>133</v>
      </c>
      <c r="AU290" s="160" t="s">
        <v>131</v>
      </c>
      <c r="AV290" s="159" t="s">
        <v>131</v>
      </c>
      <c r="AW290" s="159" t="s">
        <v>27</v>
      </c>
      <c r="AX290" s="159" t="s">
        <v>70</v>
      </c>
      <c r="AY290" s="160" t="s">
        <v>123</v>
      </c>
    </row>
    <row r="291" spans="2:65" s="1" customFormat="1" ht="33" customHeight="1">
      <c r="B291" s="19"/>
      <c r="C291" s="138" t="s">
        <v>424</v>
      </c>
      <c r="D291" s="138" t="s">
        <v>126</v>
      </c>
      <c r="E291" s="139" t="s">
        <v>425</v>
      </c>
      <c r="F291" s="140" t="s">
        <v>426</v>
      </c>
      <c r="G291" s="141" t="s">
        <v>129</v>
      </c>
      <c r="H291" s="142">
        <v>53.58</v>
      </c>
      <c r="I291" s="87"/>
      <c r="J291" s="143">
        <f>ROUND(I291*H291,2)</f>
        <v>0</v>
      </c>
      <c r="K291" s="144"/>
      <c r="L291" s="19"/>
      <c r="M291" s="145" t="s">
        <v>1</v>
      </c>
      <c r="N291" s="146" t="s">
        <v>36</v>
      </c>
      <c r="O291" s="147">
        <v>0.53</v>
      </c>
      <c r="P291" s="147">
        <f>O291*H291</f>
        <v>28.3974</v>
      </c>
      <c r="Q291" s="147">
        <v>0.01565</v>
      </c>
      <c r="R291" s="147">
        <f>Q291*H291</f>
        <v>0.838527</v>
      </c>
      <c r="S291" s="147">
        <v>0</v>
      </c>
      <c r="T291" s="148">
        <f>S291*H291</f>
        <v>0</v>
      </c>
      <c r="AR291" s="149" t="s">
        <v>200</v>
      </c>
      <c r="AT291" s="149" t="s">
        <v>126</v>
      </c>
      <c r="AU291" s="149" t="s">
        <v>131</v>
      </c>
      <c r="AY291" s="8" t="s">
        <v>123</v>
      </c>
      <c r="BE291" s="150">
        <f>IF(N291="základní",J291,0)</f>
        <v>0</v>
      </c>
      <c r="BF291" s="150">
        <f>IF(N291="snížená",J291,0)</f>
        <v>0</v>
      </c>
      <c r="BG291" s="150">
        <f>IF(N291="zákl. přenesená",J291,0)</f>
        <v>0</v>
      </c>
      <c r="BH291" s="150">
        <f>IF(N291="sníž. přenesená",J291,0)</f>
        <v>0</v>
      </c>
      <c r="BI291" s="150">
        <f>IF(N291="nulová",J291,0)</f>
        <v>0</v>
      </c>
      <c r="BJ291" s="8" t="s">
        <v>131</v>
      </c>
      <c r="BK291" s="150">
        <f>ROUND(I291*H291,2)</f>
        <v>0</v>
      </c>
      <c r="BL291" s="8" t="s">
        <v>200</v>
      </c>
      <c r="BM291" s="149" t="s">
        <v>427</v>
      </c>
    </row>
    <row r="292" spans="2:51" s="152" customFormat="1" ht="12">
      <c r="B292" s="151"/>
      <c r="D292" s="153" t="s">
        <v>133</v>
      </c>
      <c r="E292" s="154" t="s">
        <v>1</v>
      </c>
      <c r="F292" s="155" t="s">
        <v>134</v>
      </c>
      <c r="H292" s="154" t="s">
        <v>1</v>
      </c>
      <c r="L292" s="151"/>
      <c r="M292" s="156"/>
      <c r="T292" s="157"/>
      <c r="AT292" s="154" t="s">
        <v>133</v>
      </c>
      <c r="AU292" s="154" t="s">
        <v>131</v>
      </c>
      <c r="AV292" s="152" t="s">
        <v>78</v>
      </c>
      <c r="AW292" s="152" t="s">
        <v>27</v>
      </c>
      <c r="AX292" s="152" t="s">
        <v>70</v>
      </c>
      <c r="AY292" s="154" t="s">
        <v>123</v>
      </c>
    </row>
    <row r="293" spans="2:51" s="159" customFormat="1" ht="12">
      <c r="B293" s="158"/>
      <c r="D293" s="153" t="s">
        <v>133</v>
      </c>
      <c r="E293" s="160" t="s">
        <v>1</v>
      </c>
      <c r="F293" s="161" t="s">
        <v>428</v>
      </c>
      <c r="H293" s="162">
        <v>53.58</v>
      </c>
      <c r="L293" s="158"/>
      <c r="M293" s="163"/>
      <c r="T293" s="164"/>
      <c r="AT293" s="160" t="s">
        <v>133</v>
      </c>
      <c r="AU293" s="160" t="s">
        <v>131</v>
      </c>
      <c r="AV293" s="159" t="s">
        <v>131</v>
      </c>
      <c r="AW293" s="159" t="s">
        <v>27</v>
      </c>
      <c r="AX293" s="159" t="s">
        <v>70</v>
      </c>
      <c r="AY293" s="160" t="s">
        <v>123</v>
      </c>
    </row>
    <row r="294" spans="2:65" s="1" customFormat="1" ht="21.75" customHeight="1">
      <c r="B294" s="19"/>
      <c r="C294" s="138" t="s">
        <v>429</v>
      </c>
      <c r="D294" s="138" t="s">
        <v>126</v>
      </c>
      <c r="E294" s="139" t="s">
        <v>430</v>
      </c>
      <c r="F294" s="140" t="s">
        <v>431</v>
      </c>
      <c r="G294" s="141" t="s">
        <v>129</v>
      </c>
      <c r="H294" s="142">
        <v>53.58</v>
      </c>
      <c r="I294" s="87"/>
      <c r="J294" s="143">
        <f>ROUND(I294*H294,2)</f>
        <v>0</v>
      </c>
      <c r="K294" s="144"/>
      <c r="L294" s="19"/>
      <c r="M294" s="145" t="s">
        <v>1</v>
      </c>
      <c r="N294" s="146" t="s">
        <v>36</v>
      </c>
      <c r="O294" s="147">
        <v>0</v>
      </c>
      <c r="P294" s="147">
        <f>O294*H294</f>
        <v>0</v>
      </c>
      <c r="Q294" s="147">
        <v>0.00018</v>
      </c>
      <c r="R294" s="147">
        <f>Q294*H294</f>
        <v>0.009644400000000001</v>
      </c>
      <c r="S294" s="147">
        <v>0</v>
      </c>
      <c r="T294" s="148">
        <f>S294*H294</f>
        <v>0</v>
      </c>
      <c r="AR294" s="149" t="s">
        <v>200</v>
      </c>
      <c r="AT294" s="149" t="s">
        <v>126</v>
      </c>
      <c r="AU294" s="149" t="s">
        <v>131</v>
      </c>
      <c r="AY294" s="8" t="s">
        <v>123</v>
      </c>
      <c r="BE294" s="150">
        <f>IF(N294="základní",J294,0)</f>
        <v>0</v>
      </c>
      <c r="BF294" s="150">
        <f>IF(N294="snížená",J294,0)</f>
        <v>0</v>
      </c>
      <c r="BG294" s="150">
        <f>IF(N294="zákl. přenesená",J294,0)</f>
        <v>0</v>
      </c>
      <c r="BH294" s="150">
        <f>IF(N294="sníž. přenesená",J294,0)</f>
        <v>0</v>
      </c>
      <c r="BI294" s="150">
        <f>IF(N294="nulová",J294,0)</f>
        <v>0</v>
      </c>
      <c r="BJ294" s="8" t="s">
        <v>131</v>
      </c>
      <c r="BK294" s="150">
        <f>ROUND(I294*H294,2)</f>
        <v>0</v>
      </c>
      <c r="BL294" s="8" t="s">
        <v>200</v>
      </c>
      <c r="BM294" s="149" t="s">
        <v>432</v>
      </c>
    </row>
    <row r="295" spans="2:51" s="159" customFormat="1" ht="12">
      <c r="B295" s="158"/>
      <c r="D295" s="153" t="s">
        <v>133</v>
      </c>
      <c r="E295" s="160" t="s">
        <v>1</v>
      </c>
      <c r="F295" s="161" t="s">
        <v>428</v>
      </c>
      <c r="H295" s="162">
        <v>53.58</v>
      </c>
      <c r="L295" s="158"/>
      <c r="M295" s="163"/>
      <c r="T295" s="164"/>
      <c r="AT295" s="160" t="s">
        <v>133</v>
      </c>
      <c r="AU295" s="160" t="s">
        <v>131</v>
      </c>
      <c r="AV295" s="159" t="s">
        <v>131</v>
      </c>
      <c r="AW295" s="159" t="s">
        <v>27</v>
      </c>
      <c r="AX295" s="159" t="s">
        <v>70</v>
      </c>
      <c r="AY295" s="160" t="s">
        <v>123</v>
      </c>
    </row>
    <row r="296" spans="2:65" s="1" customFormat="1" ht="24.2" customHeight="1">
      <c r="B296" s="19"/>
      <c r="C296" s="138" t="s">
        <v>433</v>
      </c>
      <c r="D296" s="138" t="s">
        <v>126</v>
      </c>
      <c r="E296" s="139" t="s">
        <v>434</v>
      </c>
      <c r="F296" s="140" t="s">
        <v>435</v>
      </c>
      <c r="G296" s="141" t="s">
        <v>416</v>
      </c>
      <c r="H296" s="142">
        <v>0.368</v>
      </c>
      <c r="I296" s="87"/>
      <c r="J296" s="143">
        <f>ROUND(I296*H296,2)</f>
        <v>0</v>
      </c>
      <c r="K296" s="144"/>
      <c r="L296" s="19"/>
      <c r="M296" s="145" t="s">
        <v>1</v>
      </c>
      <c r="N296" s="146" t="s">
        <v>36</v>
      </c>
      <c r="O296" s="147">
        <v>0</v>
      </c>
      <c r="P296" s="147">
        <f>O296*H296</f>
        <v>0</v>
      </c>
      <c r="Q296" s="147">
        <v>0.0028</v>
      </c>
      <c r="R296" s="147">
        <f>Q296*H296</f>
        <v>0.0010304</v>
      </c>
      <c r="S296" s="147">
        <v>0</v>
      </c>
      <c r="T296" s="148">
        <f>S296*H296</f>
        <v>0</v>
      </c>
      <c r="AR296" s="149" t="s">
        <v>200</v>
      </c>
      <c r="AT296" s="149" t="s">
        <v>126</v>
      </c>
      <c r="AU296" s="149" t="s">
        <v>131</v>
      </c>
      <c r="AY296" s="8" t="s">
        <v>123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8" t="s">
        <v>131</v>
      </c>
      <c r="BK296" s="150">
        <f>ROUND(I296*H296,2)</f>
        <v>0</v>
      </c>
      <c r="BL296" s="8" t="s">
        <v>200</v>
      </c>
      <c r="BM296" s="149" t="s">
        <v>436</v>
      </c>
    </row>
    <row r="297" spans="2:51" s="159" customFormat="1" ht="12">
      <c r="B297" s="158"/>
      <c r="D297" s="153" t="s">
        <v>133</v>
      </c>
      <c r="E297" s="160" t="s">
        <v>1</v>
      </c>
      <c r="F297" s="161" t="s">
        <v>418</v>
      </c>
      <c r="H297" s="162">
        <v>0.368</v>
      </c>
      <c r="L297" s="158"/>
      <c r="M297" s="163"/>
      <c r="T297" s="164"/>
      <c r="AT297" s="160" t="s">
        <v>133</v>
      </c>
      <c r="AU297" s="160" t="s">
        <v>131</v>
      </c>
      <c r="AV297" s="159" t="s">
        <v>131</v>
      </c>
      <c r="AW297" s="159" t="s">
        <v>27</v>
      </c>
      <c r="AX297" s="159" t="s">
        <v>70</v>
      </c>
      <c r="AY297" s="160" t="s">
        <v>123</v>
      </c>
    </row>
    <row r="298" spans="2:65" s="1" customFormat="1" ht="24.2" customHeight="1">
      <c r="B298" s="19"/>
      <c r="C298" s="138" t="s">
        <v>437</v>
      </c>
      <c r="D298" s="138" t="s">
        <v>126</v>
      </c>
      <c r="E298" s="139" t="s">
        <v>438</v>
      </c>
      <c r="F298" s="140" t="s">
        <v>439</v>
      </c>
      <c r="G298" s="141" t="s">
        <v>315</v>
      </c>
      <c r="H298" s="180"/>
      <c r="I298" s="87"/>
      <c r="J298" s="143">
        <f>ROUND(I298*H298,2)</f>
        <v>0</v>
      </c>
      <c r="K298" s="144"/>
      <c r="L298" s="19"/>
      <c r="M298" s="145" t="s">
        <v>1</v>
      </c>
      <c r="N298" s="146" t="s">
        <v>36</v>
      </c>
      <c r="O298" s="147">
        <v>0</v>
      </c>
      <c r="P298" s="147">
        <f>O298*H298</f>
        <v>0</v>
      </c>
      <c r="Q298" s="147">
        <v>0</v>
      </c>
      <c r="R298" s="147">
        <f>Q298*H298</f>
        <v>0</v>
      </c>
      <c r="S298" s="147">
        <v>0</v>
      </c>
      <c r="T298" s="148">
        <f>S298*H298</f>
        <v>0</v>
      </c>
      <c r="AR298" s="149" t="s">
        <v>200</v>
      </c>
      <c r="AT298" s="149" t="s">
        <v>126</v>
      </c>
      <c r="AU298" s="149" t="s">
        <v>131</v>
      </c>
      <c r="AY298" s="8" t="s">
        <v>123</v>
      </c>
      <c r="BE298" s="150">
        <f>IF(N298="základní",J298,0)</f>
        <v>0</v>
      </c>
      <c r="BF298" s="150">
        <f>IF(N298="snížená",J298,0)</f>
        <v>0</v>
      </c>
      <c r="BG298" s="150">
        <f>IF(N298="zákl. přenesená",J298,0)</f>
        <v>0</v>
      </c>
      <c r="BH298" s="150">
        <f>IF(N298="sníž. přenesená",J298,0)</f>
        <v>0</v>
      </c>
      <c r="BI298" s="150">
        <f>IF(N298="nulová",J298,0)</f>
        <v>0</v>
      </c>
      <c r="BJ298" s="8" t="s">
        <v>131</v>
      </c>
      <c r="BK298" s="150">
        <f>ROUND(I298*H298,2)</f>
        <v>0</v>
      </c>
      <c r="BL298" s="8" t="s">
        <v>200</v>
      </c>
      <c r="BM298" s="149" t="s">
        <v>440</v>
      </c>
    </row>
    <row r="299" spans="2:63" s="127" customFormat="1" ht="22.8" customHeight="1">
      <c r="B299" s="126"/>
      <c r="D299" s="128" t="s">
        <v>69</v>
      </c>
      <c r="E299" s="136" t="s">
        <v>441</v>
      </c>
      <c r="F299" s="136" t="s">
        <v>442</v>
      </c>
      <c r="J299" s="137">
        <f>BK299</f>
        <v>0</v>
      </c>
      <c r="L299" s="126"/>
      <c r="M299" s="131"/>
      <c r="P299" s="132">
        <f>SUM(P300:P306)</f>
        <v>91.30274999999999</v>
      </c>
      <c r="R299" s="132">
        <f>SUM(R300:R306)</f>
        <v>1.0865593</v>
      </c>
      <c r="T299" s="133">
        <f>SUM(T300:T306)</f>
        <v>0</v>
      </c>
      <c r="AR299" s="128" t="s">
        <v>131</v>
      </c>
      <c r="AT299" s="134" t="s">
        <v>69</v>
      </c>
      <c r="AU299" s="134" t="s">
        <v>78</v>
      </c>
      <c r="AY299" s="128" t="s">
        <v>123</v>
      </c>
      <c r="BK299" s="135">
        <f>SUM(BK300:BK306)</f>
        <v>0</v>
      </c>
    </row>
    <row r="300" spans="2:65" s="1" customFormat="1" ht="24.2" customHeight="1">
      <c r="B300" s="19"/>
      <c r="C300" s="138" t="s">
        <v>443</v>
      </c>
      <c r="D300" s="138" t="s">
        <v>126</v>
      </c>
      <c r="E300" s="139" t="s">
        <v>444</v>
      </c>
      <c r="F300" s="140" t="s">
        <v>445</v>
      </c>
      <c r="G300" s="141" t="s">
        <v>129</v>
      </c>
      <c r="H300" s="142">
        <v>53.58</v>
      </c>
      <c r="I300" s="87"/>
      <c r="J300" s="143">
        <f>ROUND(I300*H300,2)</f>
        <v>0</v>
      </c>
      <c r="K300" s="144"/>
      <c r="L300" s="19"/>
      <c r="M300" s="145" t="s">
        <v>1</v>
      </c>
      <c r="N300" s="146" t="s">
        <v>36</v>
      </c>
      <c r="O300" s="147">
        <v>1.575</v>
      </c>
      <c r="P300" s="147">
        <f>O300*H300</f>
        <v>84.3885</v>
      </c>
      <c r="Q300" s="147">
        <v>0.01872</v>
      </c>
      <c r="R300" s="147">
        <f>Q300*H300</f>
        <v>1.0030176</v>
      </c>
      <c r="S300" s="147">
        <v>0</v>
      </c>
      <c r="T300" s="148">
        <f>S300*H300</f>
        <v>0</v>
      </c>
      <c r="AR300" s="149" t="s">
        <v>200</v>
      </c>
      <c r="AT300" s="149" t="s">
        <v>126</v>
      </c>
      <c r="AU300" s="149" t="s">
        <v>131</v>
      </c>
      <c r="AY300" s="8" t="s">
        <v>123</v>
      </c>
      <c r="BE300" s="150">
        <f>IF(N300="základní",J300,0)</f>
        <v>0</v>
      </c>
      <c r="BF300" s="150">
        <f>IF(N300="snížená",J300,0)</f>
        <v>0</v>
      </c>
      <c r="BG300" s="150">
        <f>IF(N300="zákl. přenesená",J300,0)</f>
        <v>0</v>
      </c>
      <c r="BH300" s="150">
        <f>IF(N300="sníž. přenesená",J300,0)</f>
        <v>0</v>
      </c>
      <c r="BI300" s="150">
        <f>IF(N300="nulová",J300,0)</f>
        <v>0</v>
      </c>
      <c r="BJ300" s="8" t="s">
        <v>131</v>
      </c>
      <c r="BK300" s="150">
        <f>ROUND(I300*H300,2)</f>
        <v>0</v>
      </c>
      <c r="BL300" s="8" t="s">
        <v>200</v>
      </c>
      <c r="BM300" s="149" t="s">
        <v>446</v>
      </c>
    </row>
    <row r="301" spans="2:51" s="152" customFormat="1" ht="12">
      <c r="B301" s="151"/>
      <c r="D301" s="153" t="s">
        <v>133</v>
      </c>
      <c r="E301" s="154" t="s">
        <v>1</v>
      </c>
      <c r="F301" s="155" t="s">
        <v>134</v>
      </c>
      <c r="H301" s="154" t="s">
        <v>1</v>
      </c>
      <c r="L301" s="151"/>
      <c r="M301" s="156"/>
      <c r="T301" s="157"/>
      <c r="AT301" s="154" t="s">
        <v>133</v>
      </c>
      <c r="AU301" s="154" t="s">
        <v>131</v>
      </c>
      <c r="AV301" s="152" t="s">
        <v>78</v>
      </c>
      <c r="AW301" s="152" t="s">
        <v>27</v>
      </c>
      <c r="AX301" s="152" t="s">
        <v>70</v>
      </c>
      <c r="AY301" s="154" t="s">
        <v>123</v>
      </c>
    </row>
    <row r="302" spans="2:51" s="159" customFormat="1" ht="12">
      <c r="B302" s="158"/>
      <c r="D302" s="153" t="s">
        <v>133</v>
      </c>
      <c r="E302" s="160" t="s">
        <v>1</v>
      </c>
      <c r="F302" s="161" t="s">
        <v>428</v>
      </c>
      <c r="H302" s="162">
        <v>53.58</v>
      </c>
      <c r="L302" s="158"/>
      <c r="M302" s="163"/>
      <c r="T302" s="164"/>
      <c r="AT302" s="160" t="s">
        <v>133</v>
      </c>
      <c r="AU302" s="160" t="s">
        <v>131</v>
      </c>
      <c r="AV302" s="159" t="s">
        <v>131</v>
      </c>
      <c r="AW302" s="159" t="s">
        <v>27</v>
      </c>
      <c r="AX302" s="159" t="s">
        <v>70</v>
      </c>
      <c r="AY302" s="160" t="s">
        <v>123</v>
      </c>
    </row>
    <row r="303" spans="2:65" s="1" customFormat="1" ht="24.2" customHeight="1">
      <c r="B303" s="19"/>
      <c r="C303" s="138" t="s">
        <v>447</v>
      </c>
      <c r="D303" s="138" t="s">
        <v>126</v>
      </c>
      <c r="E303" s="139" t="s">
        <v>448</v>
      </c>
      <c r="F303" s="140" t="s">
        <v>449</v>
      </c>
      <c r="G303" s="141" t="s">
        <v>129</v>
      </c>
      <c r="H303" s="142">
        <v>4.39</v>
      </c>
      <c r="I303" s="87"/>
      <c r="J303" s="143">
        <f>ROUND(I303*H303,2)</f>
        <v>0</v>
      </c>
      <c r="K303" s="144"/>
      <c r="L303" s="19"/>
      <c r="M303" s="145" t="s">
        <v>1</v>
      </c>
      <c r="N303" s="146" t="s">
        <v>36</v>
      </c>
      <c r="O303" s="147">
        <v>1.575</v>
      </c>
      <c r="P303" s="147">
        <f>O303*H303</f>
        <v>6.914249999999999</v>
      </c>
      <c r="Q303" s="147">
        <v>0.01903</v>
      </c>
      <c r="R303" s="147">
        <f>Q303*H303</f>
        <v>0.08354169999999998</v>
      </c>
      <c r="S303" s="147">
        <v>0</v>
      </c>
      <c r="T303" s="148">
        <f>S303*H303</f>
        <v>0</v>
      </c>
      <c r="AR303" s="149" t="s">
        <v>200</v>
      </c>
      <c r="AT303" s="149" t="s">
        <v>126</v>
      </c>
      <c r="AU303" s="149" t="s">
        <v>131</v>
      </c>
      <c r="AY303" s="8" t="s">
        <v>123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8" t="s">
        <v>131</v>
      </c>
      <c r="BK303" s="150">
        <f>ROUND(I303*H303,2)</f>
        <v>0</v>
      </c>
      <c r="BL303" s="8" t="s">
        <v>200</v>
      </c>
      <c r="BM303" s="149" t="s">
        <v>450</v>
      </c>
    </row>
    <row r="304" spans="2:51" s="152" customFormat="1" ht="12">
      <c r="B304" s="151"/>
      <c r="D304" s="153" t="s">
        <v>133</v>
      </c>
      <c r="E304" s="154" t="s">
        <v>1</v>
      </c>
      <c r="F304" s="155" t="s">
        <v>134</v>
      </c>
      <c r="H304" s="154" t="s">
        <v>1</v>
      </c>
      <c r="L304" s="151"/>
      <c r="M304" s="156"/>
      <c r="T304" s="157"/>
      <c r="AT304" s="154" t="s">
        <v>133</v>
      </c>
      <c r="AU304" s="154" t="s">
        <v>131</v>
      </c>
      <c r="AV304" s="152" t="s">
        <v>78</v>
      </c>
      <c r="AW304" s="152" t="s">
        <v>27</v>
      </c>
      <c r="AX304" s="152" t="s">
        <v>70</v>
      </c>
      <c r="AY304" s="154" t="s">
        <v>123</v>
      </c>
    </row>
    <row r="305" spans="2:51" s="159" customFormat="1" ht="12">
      <c r="B305" s="158"/>
      <c r="D305" s="153" t="s">
        <v>133</v>
      </c>
      <c r="E305" s="160" t="s">
        <v>1</v>
      </c>
      <c r="F305" s="161" t="s">
        <v>451</v>
      </c>
      <c r="H305" s="162">
        <v>4.39</v>
      </c>
      <c r="L305" s="158"/>
      <c r="M305" s="163"/>
      <c r="T305" s="164"/>
      <c r="AT305" s="160" t="s">
        <v>133</v>
      </c>
      <c r="AU305" s="160" t="s">
        <v>131</v>
      </c>
      <c r="AV305" s="159" t="s">
        <v>131</v>
      </c>
      <c r="AW305" s="159" t="s">
        <v>27</v>
      </c>
      <c r="AX305" s="159" t="s">
        <v>70</v>
      </c>
      <c r="AY305" s="160" t="s">
        <v>123</v>
      </c>
    </row>
    <row r="306" spans="2:65" s="1" customFormat="1" ht="33" customHeight="1">
      <c r="B306" s="19"/>
      <c r="C306" s="138" t="s">
        <v>452</v>
      </c>
      <c r="D306" s="138" t="s">
        <v>126</v>
      </c>
      <c r="E306" s="139" t="s">
        <v>453</v>
      </c>
      <c r="F306" s="140" t="s">
        <v>454</v>
      </c>
      <c r="G306" s="141" t="s">
        <v>315</v>
      </c>
      <c r="H306" s="180"/>
      <c r="I306" s="87"/>
      <c r="J306" s="143">
        <f>ROUND(I306*H306,2)</f>
        <v>0</v>
      </c>
      <c r="K306" s="144"/>
      <c r="L306" s="19"/>
      <c r="M306" s="145" t="s">
        <v>1</v>
      </c>
      <c r="N306" s="146" t="s">
        <v>36</v>
      </c>
      <c r="O306" s="147">
        <v>0</v>
      </c>
      <c r="P306" s="147">
        <f>O306*H306</f>
        <v>0</v>
      </c>
      <c r="Q306" s="147">
        <v>0</v>
      </c>
      <c r="R306" s="147">
        <f>Q306*H306</f>
        <v>0</v>
      </c>
      <c r="S306" s="147">
        <v>0</v>
      </c>
      <c r="T306" s="148">
        <f>S306*H306</f>
        <v>0</v>
      </c>
      <c r="AR306" s="149" t="s">
        <v>200</v>
      </c>
      <c r="AT306" s="149" t="s">
        <v>126</v>
      </c>
      <c r="AU306" s="149" t="s">
        <v>131</v>
      </c>
      <c r="AY306" s="8" t="s">
        <v>123</v>
      </c>
      <c r="BE306" s="150">
        <f>IF(N306="základní",J306,0)</f>
        <v>0</v>
      </c>
      <c r="BF306" s="150">
        <f>IF(N306="snížená",J306,0)</f>
        <v>0</v>
      </c>
      <c r="BG306" s="150">
        <f>IF(N306="zákl. přenesená",J306,0)</f>
        <v>0</v>
      </c>
      <c r="BH306" s="150">
        <f>IF(N306="sníž. přenesená",J306,0)</f>
        <v>0</v>
      </c>
      <c r="BI306" s="150">
        <f>IF(N306="nulová",J306,0)</f>
        <v>0</v>
      </c>
      <c r="BJ306" s="8" t="s">
        <v>131</v>
      </c>
      <c r="BK306" s="150">
        <f>ROUND(I306*H306,2)</f>
        <v>0</v>
      </c>
      <c r="BL306" s="8" t="s">
        <v>200</v>
      </c>
      <c r="BM306" s="149" t="s">
        <v>455</v>
      </c>
    </row>
    <row r="307" spans="2:63" s="127" customFormat="1" ht="22.8" customHeight="1">
      <c r="B307" s="126"/>
      <c r="D307" s="128" t="s">
        <v>69</v>
      </c>
      <c r="E307" s="136" t="s">
        <v>456</v>
      </c>
      <c r="F307" s="136" t="s">
        <v>457</v>
      </c>
      <c r="J307" s="137">
        <f>BK307</f>
        <v>0</v>
      </c>
      <c r="L307" s="126"/>
      <c r="M307" s="131"/>
      <c r="P307" s="132">
        <f>SUM(P308:P325)</f>
        <v>0</v>
      </c>
      <c r="R307" s="132">
        <f>SUM(R308:R325)</f>
        <v>0</v>
      </c>
      <c r="T307" s="133">
        <f>SUM(T308:T325)</f>
        <v>0</v>
      </c>
      <c r="AR307" s="128" t="s">
        <v>131</v>
      </c>
      <c r="AT307" s="134" t="s">
        <v>69</v>
      </c>
      <c r="AU307" s="134" t="s">
        <v>78</v>
      </c>
      <c r="AY307" s="128" t="s">
        <v>123</v>
      </c>
      <c r="BK307" s="135">
        <f>SUM(BK308:BK325)</f>
        <v>0</v>
      </c>
    </row>
    <row r="308" spans="2:65" s="1" customFormat="1" ht="16.5" customHeight="1">
      <c r="B308" s="19"/>
      <c r="C308" s="138" t="s">
        <v>458</v>
      </c>
      <c r="D308" s="138" t="s">
        <v>126</v>
      </c>
      <c r="E308" s="139" t="s">
        <v>459</v>
      </c>
      <c r="F308" s="140" t="s">
        <v>460</v>
      </c>
      <c r="G308" s="141" t="s">
        <v>239</v>
      </c>
      <c r="H308" s="142">
        <v>1</v>
      </c>
      <c r="I308" s="87"/>
      <c r="J308" s="143">
        <f>ROUND(I308*H308,2)</f>
        <v>0</v>
      </c>
      <c r="K308" s="144"/>
      <c r="L308" s="19"/>
      <c r="M308" s="145" t="s">
        <v>1</v>
      </c>
      <c r="N308" s="146" t="s">
        <v>36</v>
      </c>
      <c r="O308" s="147">
        <v>0</v>
      </c>
      <c r="P308" s="147">
        <f>O308*H308</f>
        <v>0</v>
      </c>
      <c r="Q308" s="147">
        <v>0</v>
      </c>
      <c r="R308" s="147">
        <f>Q308*H308</f>
        <v>0</v>
      </c>
      <c r="S308" s="147">
        <v>0</v>
      </c>
      <c r="T308" s="148">
        <f>S308*H308</f>
        <v>0</v>
      </c>
      <c r="AR308" s="149" t="s">
        <v>200</v>
      </c>
      <c r="AT308" s="149" t="s">
        <v>126</v>
      </c>
      <c r="AU308" s="149" t="s">
        <v>131</v>
      </c>
      <c r="AY308" s="8" t="s">
        <v>123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8" t="s">
        <v>131</v>
      </c>
      <c r="BK308" s="150">
        <f>ROUND(I308*H308,2)</f>
        <v>0</v>
      </c>
      <c r="BL308" s="8" t="s">
        <v>200</v>
      </c>
      <c r="BM308" s="149" t="s">
        <v>461</v>
      </c>
    </row>
    <row r="309" spans="2:51" s="159" customFormat="1" ht="12">
      <c r="B309" s="158"/>
      <c r="D309" s="153" t="s">
        <v>133</v>
      </c>
      <c r="E309" s="160" t="s">
        <v>1</v>
      </c>
      <c r="F309" s="161" t="s">
        <v>78</v>
      </c>
      <c r="H309" s="162">
        <v>1</v>
      </c>
      <c r="L309" s="158"/>
      <c r="M309" s="163"/>
      <c r="T309" s="164"/>
      <c r="AT309" s="160" t="s">
        <v>133</v>
      </c>
      <c r="AU309" s="160" t="s">
        <v>131</v>
      </c>
      <c r="AV309" s="159" t="s">
        <v>131</v>
      </c>
      <c r="AW309" s="159" t="s">
        <v>27</v>
      </c>
      <c r="AX309" s="159" t="s">
        <v>70</v>
      </c>
      <c r="AY309" s="160" t="s">
        <v>123</v>
      </c>
    </row>
    <row r="310" spans="2:65" s="1" customFormat="1" ht="44.3" customHeight="1">
      <c r="B310" s="19"/>
      <c r="C310" s="138" t="s">
        <v>462</v>
      </c>
      <c r="D310" s="138" t="s">
        <v>126</v>
      </c>
      <c r="E310" s="139" t="s">
        <v>463</v>
      </c>
      <c r="F310" s="140" t="s">
        <v>464</v>
      </c>
      <c r="G310" s="141" t="s">
        <v>147</v>
      </c>
      <c r="H310" s="142">
        <v>1</v>
      </c>
      <c r="I310" s="87"/>
      <c r="J310" s="143">
        <f>ROUND(I310*H310,2)</f>
        <v>0</v>
      </c>
      <c r="K310" s="144"/>
      <c r="L310" s="19"/>
      <c r="M310" s="145" t="s">
        <v>1</v>
      </c>
      <c r="N310" s="146" t="s">
        <v>36</v>
      </c>
      <c r="O310" s="147">
        <v>0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AR310" s="149" t="s">
        <v>200</v>
      </c>
      <c r="AT310" s="149" t="s">
        <v>126</v>
      </c>
      <c r="AU310" s="149" t="s">
        <v>131</v>
      </c>
      <c r="AY310" s="8" t="s">
        <v>123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8" t="s">
        <v>131</v>
      </c>
      <c r="BK310" s="150">
        <f>ROUND(I310*H310,2)</f>
        <v>0</v>
      </c>
      <c r="BL310" s="8" t="s">
        <v>200</v>
      </c>
      <c r="BM310" s="149" t="s">
        <v>465</v>
      </c>
    </row>
    <row r="311" spans="2:51" s="152" customFormat="1" ht="12">
      <c r="B311" s="151"/>
      <c r="D311" s="153" t="s">
        <v>133</v>
      </c>
      <c r="E311" s="154" t="s">
        <v>1</v>
      </c>
      <c r="F311" s="155" t="s">
        <v>134</v>
      </c>
      <c r="H311" s="154" t="s">
        <v>1</v>
      </c>
      <c r="L311" s="151"/>
      <c r="M311" s="156"/>
      <c r="T311" s="157"/>
      <c r="AT311" s="154" t="s">
        <v>133</v>
      </c>
      <c r="AU311" s="154" t="s">
        <v>131</v>
      </c>
      <c r="AV311" s="152" t="s">
        <v>78</v>
      </c>
      <c r="AW311" s="152" t="s">
        <v>27</v>
      </c>
      <c r="AX311" s="152" t="s">
        <v>70</v>
      </c>
      <c r="AY311" s="154" t="s">
        <v>123</v>
      </c>
    </row>
    <row r="312" spans="2:51" s="159" customFormat="1" ht="12">
      <c r="B312" s="158"/>
      <c r="D312" s="153" t="s">
        <v>133</v>
      </c>
      <c r="E312" s="160" t="s">
        <v>1</v>
      </c>
      <c r="F312" s="161" t="s">
        <v>78</v>
      </c>
      <c r="H312" s="162">
        <v>1</v>
      </c>
      <c r="L312" s="158"/>
      <c r="M312" s="163"/>
      <c r="T312" s="164"/>
      <c r="AT312" s="160" t="s">
        <v>133</v>
      </c>
      <c r="AU312" s="160" t="s">
        <v>131</v>
      </c>
      <c r="AV312" s="159" t="s">
        <v>131</v>
      </c>
      <c r="AW312" s="159" t="s">
        <v>27</v>
      </c>
      <c r="AX312" s="159" t="s">
        <v>70</v>
      </c>
      <c r="AY312" s="160" t="s">
        <v>123</v>
      </c>
    </row>
    <row r="313" spans="2:65" s="1" customFormat="1" ht="49.1" customHeight="1">
      <c r="B313" s="19"/>
      <c r="C313" s="138" t="s">
        <v>466</v>
      </c>
      <c r="D313" s="138" t="s">
        <v>126</v>
      </c>
      <c r="E313" s="139" t="s">
        <v>467</v>
      </c>
      <c r="F313" s="140" t="s">
        <v>468</v>
      </c>
      <c r="G313" s="141" t="s">
        <v>147</v>
      </c>
      <c r="H313" s="142">
        <v>1</v>
      </c>
      <c r="I313" s="87"/>
      <c r="J313" s="143">
        <f>ROUND(I313*H313,2)</f>
        <v>0</v>
      </c>
      <c r="K313" s="144"/>
      <c r="L313" s="19"/>
      <c r="M313" s="145" t="s">
        <v>1</v>
      </c>
      <c r="N313" s="146" t="s">
        <v>36</v>
      </c>
      <c r="O313" s="147">
        <v>0</v>
      </c>
      <c r="P313" s="147">
        <f>O313*H313</f>
        <v>0</v>
      </c>
      <c r="Q313" s="147">
        <v>0</v>
      </c>
      <c r="R313" s="147">
        <f>Q313*H313</f>
        <v>0</v>
      </c>
      <c r="S313" s="147">
        <v>0</v>
      </c>
      <c r="T313" s="148">
        <f>S313*H313</f>
        <v>0</v>
      </c>
      <c r="AR313" s="149" t="s">
        <v>200</v>
      </c>
      <c r="AT313" s="149" t="s">
        <v>126</v>
      </c>
      <c r="AU313" s="149" t="s">
        <v>131</v>
      </c>
      <c r="AY313" s="8" t="s">
        <v>123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8" t="s">
        <v>131</v>
      </c>
      <c r="BK313" s="150">
        <f>ROUND(I313*H313,2)</f>
        <v>0</v>
      </c>
      <c r="BL313" s="8" t="s">
        <v>200</v>
      </c>
      <c r="BM313" s="149" t="s">
        <v>469</v>
      </c>
    </row>
    <row r="314" spans="2:51" s="152" customFormat="1" ht="12">
      <c r="B314" s="151"/>
      <c r="D314" s="153" t="s">
        <v>133</v>
      </c>
      <c r="E314" s="154" t="s">
        <v>1</v>
      </c>
      <c r="F314" s="155" t="s">
        <v>134</v>
      </c>
      <c r="H314" s="154" t="s">
        <v>1</v>
      </c>
      <c r="L314" s="151"/>
      <c r="M314" s="156"/>
      <c r="T314" s="157"/>
      <c r="AT314" s="154" t="s">
        <v>133</v>
      </c>
      <c r="AU314" s="154" t="s">
        <v>131</v>
      </c>
      <c r="AV314" s="152" t="s">
        <v>78</v>
      </c>
      <c r="AW314" s="152" t="s">
        <v>27</v>
      </c>
      <c r="AX314" s="152" t="s">
        <v>70</v>
      </c>
      <c r="AY314" s="154" t="s">
        <v>123</v>
      </c>
    </row>
    <row r="315" spans="2:51" s="159" customFormat="1" ht="12">
      <c r="B315" s="158"/>
      <c r="D315" s="153" t="s">
        <v>133</v>
      </c>
      <c r="E315" s="160" t="s">
        <v>1</v>
      </c>
      <c r="F315" s="161" t="s">
        <v>78</v>
      </c>
      <c r="H315" s="162">
        <v>1</v>
      </c>
      <c r="L315" s="158"/>
      <c r="M315" s="163"/>
      <c r="T315" s="164"/>
      <c r="AT315" s="160" t="s">
        <v>133</v>
      </c>
      <c r="AU315" s="160" t="s">
        <v>131</v>
      </c>
      <c r="AV315" s="159" t="s">
        <v>131</v>
      </c>
      <c r="AW315" s="159" t="s">
        <v>27</v>
      </c>
      <c r="AX315" s="159" t="s">
        <v>70</v>
      </c>
      <c r="AY315" s="160" t="s">
        <v>123</v>
      </c>
    </row>
    <row r="316" spans="2:65" s="1" customFormat="1" ht="44.3" customHeight="1">
      <c r="B316" s="19"/>
      <c r="C316" s="138" t="s">
        <v>470</v>
      </c>
      <c r="D316" s="138" t="s">
        <v>126</v>
      </c>
      <c r="E316" s="139" t="s">
        <v>471</v>
      </c>
      <c r="F316" s="140" t="s">
        <v>472</v>
      </c>
      <c r="G316" s="141" t="s">
        <v>147</v>
      </c>
      <c r="H316" s="142">
        <v>2</v>
      </c>
      <c r="I316" s="87"/>
      <c r="J316" s="143">
        <f>ROUND(I316*H316,2)</f>
        <v>0</v>
      </c>
      <c r="K316" s="144"/>
      <c r="L316" s="19"/>
      <c r="M316" s="145" t="s">
        <v>1</v>
      </c>
      <c r="N316" s="146" t="s">
        <v>36</v>
      </c>
      <c r="O316" s="147">
        <v>0</v>
      </c>
      <c r="P316" s="147">
        <f>O316*H316</f>
        <v>0</v>
      </c>
      <c r="Q316" s="147">
        <v>0</v>
      </c>
      <c r="R316" s="147">
        <f>Q316*H316</f>
        <v>0</v>
      </c>
      <c r="S316" s="147">
        <v>0</v>
      </c>
      <c r="T316" s="148">
        <f>S316*H316</f>
        <v>0</v>
      </c>
      <c r="AR316" s="149" t="s">
        <v>200</v>
      </c>
      <c r="AT316" s="149" t="s">
        <v>126</v>
      </c>
      <c r="AU316" s="149" t="s">
        <v>131</v>
      </c>
      <c r="AY316" s="8" t="s">
        <v>123</v>
      </c>
      <c r="BE316" s="150">
        <f>IF(N316="základní",J316,0)</f>
        <v>0</v>
      </c>
      <c r="BF316" s="150">
        <f>IF(N316="snížená",J316,0)</f>
        <v>0</v>
      </c>
      <c r="BG316" s="150">
        <f>IF(N316="zákl. přenesená",J316,0)</f>
        <v>0</v>
      </c>
      <c r="BH316" s="150">
        <f>IF(N316="sníž. přenesená",J316,0)</f>
        <v>0</v>
      </c>
      <c r="BI316" s="150">
        <f>IF(N316="nulová",J316,0)</f>
        <v>0</v>
      </c>
      <c r="BJ316" s="8" t="s">
        <v>131</v>
      </c>
      <c r="BK316" s="150">
        <f>ROUND(I316*H316,2)</f>
        <v>0</v>
      </c>
      <c r="BL316" s="8" t="s">
        <v>200</v>
      </c>
      <c r="BM316" s="149" t="s">
        <v>473</v>
      </c>
    </row>
    <row r="317" spans="2:51" s="152" customFormat="1" ht="12">
      <c r="B317" s="151"/>
      <c r="D317" s="153" t="s">
        <v>133</v>
      </c>
      <c r="E317" s="154" t="s">
        <v>1</v>
      </c>
      <c r="F317" s="155" t="s">
        <v>134</v>
      </c>
      <c r="H317" s="154" t="s">
        <v>1</v>
      </c>
      <c r="L317" s="151"/>
      <c r="M317" s="156"/>
      <c r="T317" s="157"/>
      <c r="AT317" s="154" t="s">
        <v>133</v>
      </c>
      <c r="AU317" s="154" t="s">
        <v>131</v>
      </c>
      <c r="AV317" s="152" t="s">
        <v>78</v>
      </c>
      <c r="AW317" s="152" t="s">
        <v>27</v>
      </c>
      <c r="AX317" s="152" t="s">
        <v>70</v>
      </c>
      <c r="AY317" s="154" t="s">
        <v>123</v>
      </c>
    </row>
    <row r="318" spans="2:51" s="159" customFormat="1" ht="12">
      <c r="B318" s="158"/>
      <c r="D318" s="153" t="s">
        <v>133</v>
      </c>
      <c r="E318" s="160" t="s">
        <v>1</v>
      </c>
      <c r="F318" s="161" t="s">
        <v>131</v>
      </c>
      <c r="H318" s="162">
        <v>2</v>
      </c>
      <c r="L318" s="158"/>
      <c r="M318" s="163"/>
      <c r="T318" s="164"/>
      <c r="AT318" s="160" t="s">
        <v>133</v>
      </c>
      <c r="AU318" s="160" t="s">
        <v>131</v>
      </c>
      <c r="AV318" s="159" t="s">
        <v>131</v>
      </c>
      <c r="AW318" s="159" t="s">
        <v>27</v>
      </c>
      <c r="AX318" s="159" t="s">
        <v>70</v>
      </c>
      <c r="AY318" s="160" t="s">
        <v>123</v>
      </c>
    </row>
    <row r="319" spans="2:65" s="1" customFormat="1" ht="24.2" customHeight="1">
      <c r="B319" s="19"/>
      <c r="C319" s="138" t="s">
        <v>474</v>
      </c>
      <c r="D319" s="138" t="s">
        <v>126</v>
      </c>
      <c r="E319" s="139" t="s">
        <v>475</v>
      </c>
      <c r="F319" s="140" t="s">
        <v>476</v>
      </c>
      <c r="G319" s="141" t="s">
        <v>239</v>
      </c>
      <c r="H319" s="142">
        <v>1</v>
      </c>
      <c r="I319" s="87"/>
      <c r="J319" s="143">
        <f>ROUND(I319*H319,2)</f>
        <v>0</v>
      </c>
      <c r="K319" s="144"/>
      <c r="L319" s="19"/>
      <c r="M319" s="145" t="s">
        <v>1</v>
      </c>
      <c r="N319" s="146" t="s">
        <v>36</v>
      </c>
      <c r="O319" s="147">
        <v>0</v>
      </c>
      <c r="P319" s="147">
        <f>O319*H319</f>
        <v>0</v>
      </c>
      <c r="Q319" s="147">
        <v>0</v>
      </c>
      <c r="R319" s="147">
        <f>Q319*H319</f>
        <v>0</v>
      </c>
      <c r="S319" s="147">
        <v>0</v>
      </c>
      <c r="T319" s="148">
        <f>S319*H319</f>
        <v>0</v>
      </c>
      <c r="AR319" s="149" t="s">
        <v>200</v>
      </c>
      <c r="AT319" s="149" t="s">
        <v>126</v>
      </c>
      <c r="AU319" s="149" t="s">
        <v>131</v>
      </c>
      <c r="AY319" s="8" t="s">
        <v>123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8" t="s">
        <v>131</v>
      </c>
      <c r="BK319" s="150">
        <f>ROUND(I319*H319,2)</f>
        <v>0</v>
      </c>
      <c r="BL319" s="8" t="s">
        <v>200</v>
      </c>
      <c r="BM319" s="149" t="s">
        <v>477</v>
      </c>
    </row>
    <row r="320" spans="2:51" s="152" customFormat="1" ht="12">
      <c r="B320" s="151"/>
      <c r="D320" s="153" t="s">
        <v>133</v>
      </c>
      <c r="E320" s="154" t="s">
        <v>1</v>
      </c>
      <c r="F320" s="155" t="s">
        <v>134</v>
      </c>
      <c r="H320" s="154" t="s">
        <v>1</v>
      </c>
      <c r="L320" s="151"/>
      <c r="M320" s="156"/>
      <c r="T320" s="157"/>
      <c r="AT320" s="154" t="s">
        <v>133</v>
      </c>
      <c r="AU320" s="154" t="s">
        <v>131</v>
      </c>
      <c r="AV320" s="152" t="s">
        <v>78</v>
      </c>
      <c r="AW320" s="152" t="s">
        <v>27</v>
      </c>
      <c r="AX320" s="152" t="s">
        <v>70</v>
      </c>
      <c r="AY320" s="154" t="s">
        <v>123</v>
      </c>
    </row>
    <row r="321" spans="2:51" s="159" customFormat="1" ht="12">
      <c r="B321" s="158"/>
      <c r="D321" s="153" t="s">
        <v>133</v>
      </c>
      <c r="E321" s="160" t="s">
        <v>1</v>
      </c>
      <c r="F321" s="161" t="s">
        <v>78</v>
      </c>
      <c r="H321" s="162">
        <v>1</v>
      </c>
      <c r="L321" s="158"/>
      <c r="M321" s="163"/>
      <c r="T321" s="164"/>
      <c r="AT321" s="160" t="s">
        <v>133</v>
      </c>
      <c r="AU321" s="160" t="s">
        <v>131</v>
      </c>
      <c r="AV321" s="159" t="s">
        <v>131</v>
      </c>
      <c r="AW321" s="159" t="s">
        <v>27</v>
      </c>
      <c r="AX321" s="159" t="s">
        <v>70</v>
      </c>
      <c r="AY321" s="160" t="s">
        <v>123</v>
      </c>
    </row>
    <row r="322" spans="2:65" s="1" customFormat="1" ht="37.75" customHeight="1">
      <c r="B322" s="19"/>
      <c r="C322" s="138" t="s">
        <v>478</v>
      </c>
      <c r="D322" s="138" t="s">
        <v>126</v>
      </c>
      <c r="E322" s="139" t="s">
        <v>479</v>
      </c>
      <c r="F322" s="140" t="s">
        <v>480</v>
      </c>
      <c r="G322" s="141" t="s">
        <v>239</v>
      </c>
      <c r="H322" s="142">
        <v>1</v>
      </c>
      <c r="I322" s="87"/>
      <c r="J322" s="143">
        <f>ROUND(I322*H322,2)</f>
        <v>0</v>
      </c>
      <c r="K322" s="144"/>
      <c r="L322" s="19"/>
      <c r="M322" s="145" t="s">
        <v>1</v>
      </c>
      <c r="N322" s="146" t="s">
        <v>36</v>
      </c>
      <c r="O322" s="147">
        <v>0</v>
      </c>
      <c r="P322" s="147">
        <f>O322*H322</f>
        <v>0</v>
      </c>
      <c r="Q322" s="147">
        <v>0</v>
      </c>
      <c r="R322" s="147">
        <f>Q322*H322</f>
        <v>0</v>
      </c>
      <c r="S322" s="147">
        <v>0</v>
      </c>
      <c r="T322" s="148">
        <f>S322*H322</f>
        <v>0</v>
      </c>
      <c r="AR322" s="149" t="s">
        <v>200</v>
      </c>
      <c r="AT322" s="149" t="s">
        <v>126</v>
      </c>
      <c r="AU322" s="149" t="s">
        <v>131</v>
      </c>
      <c r="AY322" s="8" t="s">
        <v>123</v>
      </c>
      <c r="BE322" s="150">
        <f>IF(N322="základní",J322,0)</f>
        <v>0</v>
      </c>
      <c r="BF322" s="150">
        <f>IF(N322="snížená",J322,0)</f>
        <v>0</v>
      </c>
      <c r="BG322" s="150">
        <f>IF(N322="zákl. přenesená",J322,0)</f>
        <v>0</v>
      </c>
      <c r="BH322" s="150">
        <f>IF(N322="sníž. přenesená",J322,0)</f>
        <v>0</v>
      </c>
      <c r="BI322" s="150">
        <f>IF(N322="nulová",J322,0)</f>
        <v>0</v>
      </c>
      <c r="BJ322" s="8" t="s">
        <v>131</v>
      </c>
      <c r="BK322" s="150">
        <f>ROUND(I322*H322,2)</f>
        <v>0</v>
      </c>
      <c r="BL322" s="8" t="s">
        <v>200</v>
      </c>
      <c r="BM322" s="149" t="s">
        <v>481</v>
      </c>
    </row>
    <row r="323" spans="2:51" s="152" customFormat="1" ht="12">
      <c r="B323" s="151"/>
      <c r="D323" s="153" t="s">
        <v>133</v>
      </c>
      <c r="E323" s="154" t="s">
        <v>1</v>
      </c>
      <c r="F323" s="155" t="s">
        <v>134</v>
      </c>
      <c r="H323" s="154" t="s">
        <v>1</v>
      </c>
      <c r="L323" s="151"/>
      <c r="M323" s="156"/>
      <c r="T323" s="157"/>
      <c r="AT323" s="154" t="s">
        <v>133</v>
      </c>
      <c r="AU323" s="154" t="s">
        <v>131</v>
      </c>
      <c r="AV323" s="152" t="s">
        <v>78</v>
      </c>
      <c r="AW323" s="152" t="s">
        <v>27</v>
      </c>
      <c r="AX323" s="152" t="s">
        <v>70</v>
      </c>
      <c r="AY323" s="154" t="s">
        <v>123</v>
      </c>
    </row>
    <row r="324" spans="2:51" s="159" customFormat="1" ht="12">
      <c r="B324" s="158"/>
      <c r="D324" s="153" t="s">
        <v>133</v>
      </c>
      <c r="E324" s="160" t="s">
        <v>1</v>
      </c>
      <c r="F324" s="161" t="s">
        <v>78</v>
      </c>
      <c r="H324" s="162">
        <v>1</v>
      </c>
      <c r="L324" s="158"/>
      <c r="M324" s="163"/>
      <c r="T324" s="164"/>
      <c r="AT324" s="160" t="s">
        <v>133</v>
      </c>
      <c r="AU324" s="160" t="s">
        <v>131</v>
      </c>
      <c r="AV324" s="159" t="s">
        <v>131</v>
      </c>
      <c r="AW324" s="159" t="s">
        <v>27</v>
      </c>
      <c r="AX324" s="159" t="s">
        <v>70</v>
      </c>
      <c r="AY324" s="160" t="s">
        <v>123</v>
      </c>
    </row>
    <row r="325" spans="2:65" s="1" customFormat="1" ht="24.2" customHeight="1">
      <c r="B325" s="19"/>
      <c r="C325" s="138" t="s">
        <v>482</v>
      </c>
      <c r="D325" s="138" t="s">
        <v>126</v>
      </c>
      <c r="E325" s="139" t="s">
        <v>483</v>
      </c>
      <c r="F325" s="140" t="s">
        <v>484</v>
      </c>
      <c r="G325" s="141" t="s">
        <v>315</v>
      </c>
      <c r="H325" s="180"/>
      <c r="I325" s="87"/>
      <c r="J325" s="143">
        <f>ROUND(I325*H325,2)</f>
        <v>0</v>
      </c>
      <c r="K325" s="144"/>
      <c r="L325" s="19"/>
      <c r="M325" s="145" t="s">
        <v>1</v>
      </c>
      <c r="N325" s="146" t="s">
        <v>36</v>
      </c>
      <c r="O325" s="147">
        <v>0</v>
      </c>
      <c r="P325" s="147">
        <f>O325*H325</f>
        <v>0</v>
      </c>
      <c r="Q325" s="147">
        <v>0</v>
      </c>
      <c r="R325" s="147">
        <f>Q325*H325</f>
        <v>0</v>
      </c>
      <c r="S325" s="147">
        <v>0</v>
      </c>
      <c r="T325" s="148">
        <f>S325*H325</f>
        <v>0</v>
      </c>
      <c r="AR325" s="149" t="s">
        <v>200</v>
      </c>
      <c r="AT325" s="149" t="s">
        <v>126</v>
      </c>
      <c r="AU325" s="149" t="s">
        <v>131</v>
      </c>
      <c r="AY325" s="8" t="s">
        <v>123</v>
      </c>
      <c r="BE325" s="150">
        <f>IF(N325="základní",J325,0)</f>
        <v>0</v>
      </c>
      <c r="BF325" s="150">
        <f>IF(N325="snížená",J325,0)</f>
        <v>0</v>
      </c>
      <c r="BG325" s="150">
        <f>IF(N325="zákl. přenesená",J325,0)</f>
        <v>0</v>
      </c>
      <c r="BH325" s="150">
        <f>IF(N325="sníž. přenesená",J325,0)</f>
        <v>0</v>
      </c>
      <c r="BI325" s="150">
        <f>IF(N325="nulová",J325,0)</f>
        <v>0</v>
      </c>
      <c r="BJ325" s="8" t="s">
        <v>131</v>
      </c>
      <c r="BK325" s="150">
        <f>ROUND(I325*H325,2)</f>
        <v>0</v>
      </c>
      <c r="BL325" s="8" t="s">
        <v>200</v>
      </c>
      <c r="BM325" s="149" t="s">
        <v>485</v>
      </c>
    </row>
    <row r="326" spans="2:63" s="127" customFormat="1" ht="22.8" customHeight="1">
      <c r="B326" s="126"/>
      <c r="D326" s="128" t="s">
        <v>69</v>
      </c>
      <c r="E326" s="136" t="s">
        <v>486</v>
      </c>
      <c r="F326" s="136" t="s">
        <v>487</v>
      </c>
      <c r="J326" s="137">
        <f>BK326</f>
        <v>0</v>
      </c>
      <c r="L326" s="126"/>
      <c r="M326" s="131"/>
      <c r="P326" s="132">
        <f>SUM(P327:P332)</f>
        <v>4.6533999999999995</v>
      </c>
      <c r="R326" s="132">
        <f>SUM(R327:R332)</f>
        <v>0.1719051</v>
      </c>
      <c r="T326" s="133">
        <f>SUM(T327:T332)</f>
        <v>0</v>
      </c>
      <c r="AR326" s="128" t="s">
        <v>131</v>
      </c>
      <c r="AT326" s="134" t="s">
        <v>69</v>
      </c>
      <c r="AU326" s="134" t="s">
        <v>78</v>
      </c>
      <c r="AY326" s="128" t="s">
        <v>123</v>
      </c>
      <c r="BK326" s="135">
        <f>SUM(BK327:BK332)</f>
        <v>0</v>
      </c>
    </row>
    <row r="327" spans="2:65" s="1" customFormat="1" ht="24.2" customHeight="1">
      <c r="B327" s="19"/>
      <c r="C327" s="138" t="s">
        <v>488</v>
      </c>
      <c r="D327" s="138" t="s">
        <v>126</v>
      </c>
      <c r="E327" s="139" t="s">
        <v>489</v>
      </c>
      <c r="F327" s="140" t="s">
        <v>490</v>
      </c>
      <c r="G327" s="141" t="s">
        <v>129</v>
      </c>
      <c r="H327" s="142">
        <v>4.39</v>
      </c>
      <c r="I327" s="87"/>
      <c r="J327" s="143">
        <f>ROUND(I327*H327,2)</f>
        <v>0</v>
      </c>
      <c r="K327" s="144"/>
      <c r="L327" s="19"/>
      <c r="M327" s="145" t="s">
        <v>1</v>
      </c>
      <c r="N327" s="146" t="s">
        <v>36</v>
      </c>
      <c r="O327" s="147">
        <v>1.06</v>
      </c>
      <c r="P327" s="147">
        <f>O327*H327</f>
        <v>4.6533999999999995</v>
      </c>
      <c r="Q327" s="147">
        <v>0.00909</v>
      </c>
      <c r="R327" s="147">
        <f>Q327*H327</f>
        <v>0.0399051</v>
      </c>
      <c r="S327" s="147">
        <v>0</v>
      </c>
      <c r="T327" s="148">
        <f>S327*H327</f>
        <v>0</v>
      </c>
      <c r="AR327" s="149" t="s">
        <v>200</v>
      </c>
      <c r="AT327" s="149" t="s">
        <v>126</v>
      </c>
      <c r="AU327" s="149" t="s">
        <v>131</v>
      </c>
      <c r="AY327" s="8" t="s">
        <v>123</v>
      </c>
      <c r="BE327" s="150">
        <f>IF(N327="základní",J327,0)</f>
        <v>0</v>
      </c>
      <c r="BF327" s="150">
        <f>IF(N327="snížená",J327,0)</f>
        <v>0</v>
      </c>
      <c r="BG327" s="150">
        <f>IF(N327="zákl. přenesená",J327,0)</f>
        <v>0</v>
      </c>
      <c r="BH327" s="150">
        <f>IF(N327="sníž. přenesená",J327,0)</f>
        <v>0</v>
      </c>
      <c r="BI327" s="150">
        <f>IF(N327="nulová",J327,0)</f>
        <v>0</v>
      </c>
      <c r="BJ327" s="8" t="s">
        <v>131</v>
      </c>
      <c r="BK327" s="150">
        <f>ROUND(I327*H327,2)</f>
        <v>0</v>
      </c>
      <c r="BL327" s="8" t="s">
        <v>200</v>
      </c>
      <c r="BM327" s="149" t="s">
        <v>491</v>
      </c>
    </row>
    <row r="328" spans="2:51" s="152" customFormat="1" ht="12">
      <c r="B328" s="151"/>
      <c r="D328" s="153" t="s">
        <v>133</v>
      </c>
      <c r="E328" s="154" t="s">
        <v>1</v>
      </c>
      <c r="F328" s="155" t="s">
        <v>134</v>
      </c>
      <c r="H328" s="154" t="s">
        <v>1</v>
      </c>
      <c r="L328" s="151"/>
      <c r="M328" s="156"/>
      <c r="T328" s="157"/>
      <c r="AT328" s="154" t="s">
        <v>133</v>
      </c>
      <c r="AU328" s="154" t="s">
        <v>131</v>
      </c>
      <c r="AV328" s="152" t="s">
        <v>78</v>
      </c>
      <c r="AW328" s="152" t="s">
        <v>27</v>
      </c>
      <c r="AX328" s="152" t="s">
        <v>70</v>
      </c>
      <c r="AY328" s="154" t="s">
        <v>123</v>
      </c>
    </row>
    <row r="329" spans="2:51" s="159" customFormat="1" ht="12">
      <c r="B329" s="158"/>
      <c r="D329" s="153" t="s">
        <v>133</v>
      </c>
      <c r="E329" s="160" t="s">
        <v>1</v>
      </c>
      <c r="F329" s="161" t="s">
        <v>451</v>
      </c>
      <c r="H329" s="162">
        <v>4.39</v>
      </c>
      <c r="L329" s="158"/>
      <c r="M329" s="163"/>
      <c r="T329" s="164"/>
      <c r="AT329" s="160" t="s">
        <v>133</v>
      </c>
      <c r="AU329" s="160" t="s">
        <v>131</v>
      </c>
      <c r="AV329" s="159" t="s">
        <v>131</v>
      </c>
      <c r="AW329" s="159" t="s">
        <v>27</v>
      </c>
      <c r="AX329" s="159" t="s">
        <v>70</v>
      </c>
      <c r="AY329" s="160" t="s">
        <v>123</v>
      </c>
    </row>
    <row r="330" spans="2:65" s="1" customFormat="1" ht="16.5" customHeight="1">
      <c r="B330" s="19"/>
      <c r="C330" s="165" t="s">
        <v>492</v>
      </c>
      <c r="D330" s="165" t="s">
        <v>201</v>
      </c>
      <c r="E330" s="166" t="s">
        <v>493</v>
      </c>
      <c r="F330" s="167" t="s">
        <v>494</v>
      </c>
      <c r="G330" s="168" t="s">
        <v>129</v>
      </c>
      <c r="H330" s="169">
        <v>6</v>
      </c>
      <c r="I330" s="88"/>
      <c r="J330" s="170">
        <f>ROUND(I330*H330,2)</f>
        <v>0</v>
      </c>
      <c r="K330" s="171"/>
      <c r="L330" s="172"/>
      <c r="M330" s="173" t="s">
        <v>1</v>
      </c>
      <c r="N330" s="174" t="s">
        <v>36</v>
      </c>
      <c r="O330" s="147">
        <v>0</v>
      </c>
      <c r="P330" s="147">
        <f>O330*H330</f>
        <v>0</v>
      </c>
      <c r="Q330" s="147">
        <v>0.022</v>
      </c>
      <c r="R330" s="147">
        <f>Q330*H330</f>
        <v>0.132</v>
      </c>
      <c r="S330" s="147">
        <v>0</v>
      </c>
      <c r="T330" s="148">
        <f>S330*H330</f>
        <v>0</v>
      </c>
      <c r="AR330" s="149" t="s">
        <v>279</v>
      </c>
      <c r="AT330" s="149" t="s">
        <v>201</v>
      </c>
      <c r="AU330" s="149" t="s">
        <v>131</v>
      </c>
      <c r="AY330" s="8" t="s">
        <v>123</v>
      </c>
      <c r="BE330" s="150">
        <f>IF(N330="základní",J330,0)</f>
        <v>0</v>
      </c>
      <c r="BF330" s="150">
        <f>IF(N330="snížená",J330,0)</f>
        <v>0</v>
      </c>
      <c r="BG330" s="150">
        <f>IF(N330="zákl. přenesená",J330,0)</f>
        <v>0</v>
      </c>
      <c r="BH330" s="150">
        <f>IF(N330="sníž. přenesená",J330,0)</f>
        <v>0</v>
      </c>
      <c r="BI330" s="150">
        <f>IF(N330="nulová",J330,0)</f>
        <v>0</v>
      </c>
      <c r="BJ330" s="8" t="s">
        <v>131</v>
      </c>
      <c r="BK330" s="150">
        <f>ROUND(I330*H330,2)</f>
        <v>0</v>
      </c>
      <c r="BL330" s="8" t="s">
        <v>200</v>
      </c>
      <c r="BM330" s="149" t="s">
        <v>495</v>
      </c>
    </row>
    <row r="331" spans="2:51" s="159" customFormat="1" ht="12">
      <c r="B331" s="158"/>
      <c r="D331" s="153" t="s">
        <v>133</v>
      </c>
      <c r="E331" s="160" t="s">
        <v>1</v>
      </c>
      <c r="F331" s="161" t="s">
        <v>153</v>
      </c>
      <c r="H331" s="162">
        <v>6</v>
      </c>
      <c r="L331" s="158"/>
      <c r="M331" s="163"/>
      <c r="T331" s="164"/>
      <c r="AT331" s="160" t="s">
        <v>133</v>
      </c>
      <c r="AU331" s="160" t="s">
        <v>131</v>
      </c>
      <c r="AV331" s="159" t="s">
        <v>131</v>
      </c>
      <c r="AW331" s="159" t="s">
        <v>27</v>
      </c>
      <c r="AX331" s="159" t="s">
        <v>70</v>
      </c>
      <c r="AY331" s="160" t="s">
        <v>123</v>
      </c>
    </row>
    <row r="332" spans="2:65" s="1" customFormat="1" ht="24.2" customHeight="1">
      <c r="B332" s="19"/>
      <c r="C332" s="138" t="s">
        <v>496</v>
      </c>
      <c r="D332" s="138" t="s">
        <v>126</v>
      </c>
      <c r="E332" s="139" t="s">
        <v>497</v>
      </c>
      <c r="F332" s="140" t="s">
        <v>498</v>
      </c>
      <c r="G332" s="141" t="s">
        <v>315</v>
      </c>
      <c r="H332" s="180"/>
      <c r="I332" s="87"/>
      <c r="J332" s="143">
        <f>ROUND(I332*H332,2)</f>
        <v>0</v>
      </c>
      <c r="K332" s="144"/>
      <c r="L332" s="19"/>
      <c r="M332" s="145" t="s">
        <v>1</v>
      </c>
      <c r="N332" s="146" t="s">
        <v>36</v>
      </c>
      <c r="O332" s="147">
        <v>0</v>
      </c>
      <c r="P332" s="147">
        <f>O332*H332</f>
        <v>0</v>
      </c>
      <c r="Q332" s="147">
        <v>0</v>
      </c>
      <c r="R332" s="147">
        <f>Q332*H332</f>
        <v>0</v>
      </c>
      <c r="S332" s="147">
        <v>0</v>
      </c>
      <c r="T332" s="148">
        <f>S332*H332</f>
        <v>0</v>
      </c>
      <c r="AR332" s="149" t="s">
        <v>200</v>
      </c>
      <c r="AT332" s="149" t="s">
        <v>126</v>
      </c>
      <c r="AU332" s="149" t="s">
        <v>131</v>
      </c>
      <c r="AY332" s="8" t="s">
        <v>123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8" t="s">
        <v>131</v>
      </c>
      <c r="BK332" s="150">
        <f>ROUND(I332*H332,2)</f>
        <v>0</v>
      </c>
      <c r="BL332" s="8" t="s">
        <v>200</v>
      </c>
      <c r="BM332" s="149" t="s">
        <v>499</v>
      </c>
    </row>
    <row r="333" spans="2:63" s="127" customFormat="1" ht="22.8" customHeight="1">
      <c r="B333" s="126"/>
      <c r="D333" s="128" t="s">
        <v>69</v>
      </c>
      <c r="E333" s="136" t="s">
        <v>500</v>
      </c>
      <c r="F333" s="136" t="s">
        <v>501</v>
      </c>
      <c r="J333" s="137">
        <f>BK333</f>
        <v>0</v>
      </c>
      <c r="L333" s="126"/>
      <c r="M333" s="131"/>
      <c r="P333" s="132">
        <f>SUM(P334:P349)</f>
        <v>19.367255</v>
      </c>
      <c r="R333" s="132">
        <f>SUM(R334:R349)</f>
        <v>0.19269360000000002</v>
      </c>
      <c r="T333" s="133">
        <f>SUM(T334:T349)</f>
        <v>0</v>
      </c>
      <c r="AR333" s="128" t="s">
        <v>131</v>
      </c>
      <c r="AT333" s="134" t="s">
        <v>69</v>
      </c>
      <c r="AU333" s="134" t="s">
        <v>78</v>
      </c>
      <c r="AY333" s="128" t="s">
        <v>123</v>
      </c>
      <c r="BK333" s="135">
        <f>SUM(BK334:BK349)</f>
        <v>0</v>
      </c>
    </row>
    <row r="334" spans="2:65" s="1" customFormat="1" ht="16.5" customHeight="1">
      <c r="B334" s="19"/>
      <c r="C334" s="138" t="s">
        <v>502</v>
      </c>
      <c r="D334" s="138" t="s">
        <v>126</v>
      </c>
      <c r="E334" s="139" t="s">
        <v>503</v>
      </c>
      <c r="F334" s="140" t="s">
        <v>504</v>
      </c>
      <c r="G334" s="141" t="s">
        <v>129</v>
      </c>
      <c r="H334" s="142">
        <v>53.58</v>
      </c>
      <c r="I334" s="87"/>
      <c r="J334" s="143">
        <f>ROUND(I334*H334,2)</f>
        <v>0</v>
      </c>
      <c r="K334" s="144"/>
      <c r="L334" s="19"/>
      <c r="M334" s="145" t="s">
        <v>1</v>
      </c>
      <c r="N334" s="146" t="s">
        <v>36</v>
      </c>
      <c r="O334" s="147">
        <v>0.233</v>
      </c>
      <c r="P334" s="147">
        <f>O334*H334</f>
        <v>12.48414</v>
      </c>
      <c r="Q334" s="147">
        <v>0.0003</v>
      </c>
      <c r="R334" s="147">
        <f>Q334*H334</f>
        <v>0.016073999999999998</v>
      </c>
      <c r="S334" s="147">
        <v>0</v>
      </c>
      <c r="T334" s="148">
        <f>S334*H334</f>
        <v>0</v>
      </c>
      <c r="AR334" s="149" t="s">
        <v>200</v>
      </c>
      <c r="AT334" s="149" t="s">
        <v>126</v>
      </c>
      <c r="AU334" s="149" t="s">
        <v>131</v>
      </c>
      <c r="AY334" s="8" t="s">
        <v>123</v>
      </c>
      <c r="BE334" s="150">
        <f>IF(N334="základní",J334,0)</f>
        <v>0</v>
      </c>
      <c r="BF334" s="150">
        <f>IF(N334="snížená",J334,0)</f>
        <v>0</v>
      </c>
      <c r="BG334" s="150">
        <f>IF(N334="zákl. přenesená",J334,0)</f>
        <v>0</v>
      </c>
      <c r="BH334" s="150">
        <f>IF(N334="sníž. přenesená",J334,0)</f>
        <v>0</v>
      </c>
      <c r="BI334" s="150">
        <f>IF(N334="nulová",J334,0)</f>
        <v>0</v>
      </c>
      <c r="BJ334" s="8" t="s">
        <v>131</v>
      </c>
      <c r="BK334" s="150">
        <f>ROUND(I334*H334,2)</f>
        <v>0</v>
      </c>
      <c r="BL334" s="8" t="s">
        <v>200</v>
      </c>
      <c r="BM334" s="149" t="s">
        <v>505</v>
      </c>
    </row>
    <row r="335" spans="2:51" s="152" customFormat="1" ht="12">
      <c r="B335" s="151"/>
      <c r="D335" s="153" t="s">
        <v>133</v>
      </c>
      <c r="E335" s="154" t="s">
        <v>1</v>
      </c>
      <c r="F335" s="155" t="s">
        <v>134</v>
      </c>
      <c r="H335" s="154" t="s">
        <v>1</v>
      </c>
      <c r="L335" s="151"/>
      <c r="M335" s="156"/>
      <c r="T335" s="157"/>
      <c r="AT335" s="154" t="s">
        <v>133</v>
      </c>
      <c r="AU335" s="154" t="s">
        <v>131</v>
      </c>
      <c r="AV335" s="152" t="s">
        <v>78</v>
      </c>
      <c r="AW335" s="152" t="s">
        <v>27</v>
      </c>
      <c r="AX335" s="152" t="s">
        <v>70</v>
      </c>
      <c r="AY335" s="154" t="s">
        <v>123</v>
      </c>
    </row>
    <row r="336" spans="2:51" s="159" customFormat="1" ht="12">
      <c r="B336" s="158"/>
      <c r="D336" s="153" t="s">
        <v>133</v>
      </c>
      <c r="E336" s="160" t="s">
        <v>1</v>
      </c>
      <c r="F336" s="161" t="s">
        <v>428</v>
      </c>
      <c r="H336" s="162">
        <v>53.58</v>
      </c>
      <c r="L336" s="158"/>
      <c r="M336" s="163"/>
      <c r="T336" s="164"/>
      <c r="AT336" s="160" t="s">
        <v>133</v>
      </c>
      <c r="AU336" s="160" t="s">
        <v>131</v>
      </c>
      <c r="AV336" s="159" t="s">
        <v>131</v>
      </c>
      <c r="AW336" s="159" t="s">
        <v>27</v>
      </c>
      <c r="AX336" s="159" t="s">
        <v>70</v>
      </c>
      <c r="AY336" s="160" t="s">
        <v>123</v>
      </c>
    </row>
    <row r="337" spans="2:65" s="1" customFormat="1" ht="16.5" customHeight="1">
      <c r="B337" s="19"/>
      <c r="C337" s="165" t="s">
        <v>506</v>
      </c>
      <c r="D337" s="165" t="s">
        <v>201</v>
      </c>
      <c r="E337" s="166" t="s">
        <v>507</v>
      </c>
      <c r="F337" s="167" t="s">
        <v>508</v>
      </c>
      <c r="G337" s="168" t="s">
        <v>129</v>
      </c>
      <c r="H337" s="169">
        <v>65</v>
      </c>
      <c r="I337" s="88"/>
      <c r="J337" s="170">
        <f>ROUND(I337*H337,2)</f>
        <v>0</v>
      </c>
      <c r="K337" s="171"/>
      <c r="L337" s="172"/>
      <c r="M337" s="173" t="s">
        <v>1</v>
      </c>
      <c r="N337" s="174" t="s">
        <v>36</v>
      </c>
      <c r="O337" s="147">
        <v>0</v>
      </c>
      <c r="P337" s="147">
        <f>O337*H337</f>
        <v>0</v>
      </c>
      <c r="Q337" s="147">
        <v>0.0024</v>
      </c>
      <c r="R337" s="147">
        <f>Q337*H337</f>
        <v>0.156</v>
      </c>
      <c r="S337" s="147">
        <v>0</v>
      </c>
      <c r="T337" s="148">
        <f>S337*H337</f>
        <v>0</v>
      </c>
      <c r="AR337" s="149" t="s">
        <v>279</v>
      </c>
      <c r="AT337" s="149" t="s">
        <v>201</v>
      </c>
      <c r="AU337" s="149" t="s">
        <v>131</v>
      </c>
      <c r="AY337" s="8" t="s">
        <v>123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8" t="s">
        <v>131</v>
      </c>
      <c r="BK337" s="150">
        <f>ROUND(I337*H337,2)</f>
        <v>0</v>
      </c>
      <c r="BL337" s="8" t="s">
        <v>200</v>
      </c>
      <c r="BM337" s="149" t="s">
        <v>509</v>
      </c>
    </row>
    <row r="338" spans="2:51" s="159" customFormat="1" ht="12">
      <c r="B338" s="158"/>
      <c r="D338" s="153" t="s">
        <v>133</v>
      </c>
      <c r="E338" s="160" t="s">
        <v>1</v>
      </c>
      <c r="F338" s="161" t="s">
        <v>433</v>
      </c>
      <c r="H338" s="162">
        <v>65</v>
      </c>
      <c r="L338" s="158"/>
      <c r="M338" s="163"/>
      <c r="T338" s="164"/>
      <c r="AT338" s="160" t="s">
        <v>133</v>
      </c>
      <c r="AU338" s="160" t="s">
        <v>131</v>
      </c>
      <c r="AV338" s="159" t="s">
        <v>131</v>
      </c>
      <c r="AW338" s="159" t="s">
        <v>27</v>
      </c>
      <c r="AX338" s="159" t="s">
        <v>70</v>
      </c>
      <c r="AY338" s="160" t="s">
        <v>123</v>
      </c>
    </row>
    <row r="339" spans="2:65" s="1" customFormat="1" ht="16.5" customHeight="1">
      <c r="B339" s="19"/>
      <c r="C339" s="138" t="s">
        <v>510</v>
      </c>
      <c r="D339" s="138" t="s">
        <v>126</v>
      </c>
      <c r="E339" s="139" t="s">
        <v>511</v>
      </c>
      <c r="F339" s="140" t="s">
        <v>512</v>
      </c>
      <c r="G339" s="141" t="s">
        <v>142</v>
      </c>
      <c r="H339" s="142">
        <v>51.96</v>
      </c>
      <c r="I339" s="87"/>
      <c r="J339" s="143">
        <f>ROUND(I339*H339,2)</f>
        <v>0</v>
      </c>
      <c r="K339" s="144"/>
      <c r="L339" s="19"/>
      <c r="M339" s="145" t="s">
        <v>1</v>
      </c>
      <c r="N339" s="146" t="s">
        <v>36</v>
      </c>
      <c r="O339" s="147">
        <v>0.115</v>
      </c>
      <c r="P339" s="147">
        <f>O339*H339</f>
        <v>5.9754000000000005</v>
      </c>
      <c r="Q339" s="147">
        <v>1E-05</v>
      </c>
      <c r="R339" s="147">
        <f>Q339*H339</f>
        <v>0.0005196</v>
      </c>
      <c r="S339" s="147">
        <v>0</v>
      </c>
      <c r="T339" s="148">
        <f>S339*H339</f>
        <v>0</v>
      </c>
      <c r="AR339" s="149" t="s">
        <v>200</v>
      </c>
      <c r="AT339" s="149" t="s">
        <v>126</v>
      </c>
      <c r="AU339" s="149" t="s">
        <v>131</v>
      </c>
      <c r="AY339" s="8" t="s">
        <v>123</v>
      </c>
      <c r="BE339" s="150">
        <f>IF(N339="základní",J339,0)</f>
        <v>0</v>
      </c>
      <c r="BF339" s="150">
        <f>IF(N339="snížená",J339,0)</f>
        <v>0</v>
      </c>
      <c r="BG339" s="150">
        <f>IF(N339="zákl. přenesená",J339,0)</f>
        <v>0</v>
      </c>
      <c r="BH339" s="150">
        <f>IF(N339="sníž. přenesená",J339,0)</f>
        <v>0</v>
      </c>
      <c r="BI339" s="150">
        <f>IF(N339="nulová",J339,0)</f>
        <v>0</v>
      </c>
      <c r="BJ339" s="8" t="s">
        <v>131</v>
      </c>
      <c r="BK339" s="150">
        <f>ROUND(I339*H339,2)</f>
        <v>0</v>
      </c>
      <c r="BL339" s="8" t="s">
        <v>200</v>
      </c>
      <c r="BM339" s="149" t="s">
        <v>513</v>
      </c>
    </row>
    <row r="340" spans="2:51" s="152" customFormat="1" ht="12">
      <c r="B340" s="151"/>
      <c r="D340" s="153" t="s">
        <v>133</v>
      </c>
      <c r="E340" s="154" t="s">
        <v>1</v>
      </c>
      <c r="F340" s="155" t="s">
        <v>134</v>
      </c>
      <c r="H340" s="154" t="s">
        <v>1</v>
      </c>
      <c r="L340" s="151"/>
      <c r="M340" s="156"/>
      <c r="T340" s="157"/>
      <c r="AT340" s="154" t="s">
        <v>133</v>
      </c>
      <c r="AU340" s="154" t="s">
        <v>131</v>
      </c>
      <c r="AV340" s="152" t="s">
        <v>78</v>
      </c>
      <c r="AW340" s="152" t="s">
        <v>27</v>
      </c>
      <c r="AX340" s="152" t="s">
        <v>70</v>
      </c>
      <c r="AY340" s="154" t="s">
        <v>123</v>
      </c>
    </row>
    <row r="341" spans="2:51" s="159" customFormat="1" ht="12">
      <c r="B341" s="158"/>
      <c r="D341" s="153" t="s">
        <v>133</v>
      </c>
      <c r="E341" s="160" t="s">
        <v>1</v>
      </c>
      <c r="F341" s="161" t="s">
        <v>514</v>
      </c>
      <c r="H341" s="162">
        <v>51.96</v>
      </c>
      <c r="L341" s="158"/>
      <c r="M341" s="163"/>
      <c r="T341" s="164"/>
      <c r="AT341" s="160" t="s">
        <v>133</v>
      </c>
      <c r="AU341" s="160" t="s">
        <v>131</v>
      </c>
      <c r="AV341" s="159" t="s">
        <v>131</v>
      </c>
      <c r="AW341" s="159" t="s">
        <v>27</v>
      </c>
      <c r="AX341" s="159" t="s">
        <v>70</v>
      </c>
      <c r="AY341" s="160" t="s">
        <v>123</v>
      </c>
    </row>
    <row r="342" spans="2:65" s="1" customFormat="1" ht="16.5" customHeight="1">
      <c r="B342" s="19"/>
      <c r="C342" s="165" t="s">
        <v>515</v>
      </c>
      <c r="D342" s="165" t="s">
        <v>201</v>
      </c>
      <c r="E342" s="166" t="s">
        <v>516</v>
      </c>
      <c r="F342" s="167" t="s">
        <v>517</v>
      </c>
      <c r="G342" s="168" t="s">
        <v>142</v>
      </c>
      <c r="H342" s="169">
        <v>58</v>
      </c>
      <c r="I342" s="88"/>
      <c r="J342" s="170">
        <f>ROUND(I342*H342,2)</f>
        <v>0</v>
      </c>
      <c r="K342" s="171"/>
      <c r="L342" s="172"/>
      <c r="M342" s="173" t="s">
        <v>1</v>
      </c>
      <c r="N342" s="174" t="s">
        <v>36</v>
      </c>
      <c r="O342" s="147">
        <v>0</v>
      </c>
      <c r="P342" s="147">
        <f>O342*H342</f>
        <v>0</v>
      </c>
      <c r="Q342" s="147">
        <v>0.0003</v>
      </c>
      <c r="R342" s="147">
        <f>Q342*H342</f>
        <v>0.0174</v>
      </c>
      <c r="S342" s="147">
        <v>0</v>
      </c>
      <c r="T342" s="148">
        <f>S342*H342</f>
        <v>0</v>
      </c>
      <c r="AR342" s="149" t="s">
        <v>279</v>
      </c>
      <c r="AT342" s="149" t="s">
        <v>201</v>
      </c>
      <c r="AU342" s="149" t="s">
        <v>131</v>
      </c>
      <c r="AY342" s="8" t="s">
        <v>123</v>
      </c>
      <c r="BE342" s="150">
        <f>IF(N342="základní",J342,0)</f>
        <v>0</v>
      </c>
      <c r="BF342" s="150">
        <f>IF(N342="snížená",J342,0)</f>
        <v>0</v>
      </c>
      <c r="BG342" s="150">
        <f>IF(N342="zákl. přenesená",J342,0)</f>
        <v>0</v>
      </c>
      <c r="BH342" s="150">
        <f>IF(N342="sníž. přenesená",J342,0)</f>
        <v>0</v>
      </c>
      <c r="BI342" s="150">
        <f>IF(N342="nulová",J342,0)</f>
        <v>0</v>
      </c>
      <c r="BJ342" s="8" t="s">
        <v>131</v>
      </c>
      <c r="BK342" s="150">
        <f>ROUND(I342*H342,2)</f>
        <v>0</v>
      </c>
      <c r="BL342" s="8" t="s">
        <v>200</v>
      </c>
      <c r="BM342" s="149" t="s">
        <v>518</v>
      </c>
    </row>
    <row r="343" spans="2:51" s="159" customFormat="1" ht="12">
      <c r="B343" s="158"/>
      <c r="D343" s="153" t="s">
        <v>133</v>
      </c>
      <c r="E343" s="160" t="s">
        <v>1</v>
      </c>
      <c r="F343" s="161" t="s">
        <v>399</v>
      </c>
      <c r="H343" s="162">
        <v>58</v>
      </c>
      <c r="L343" s="158"/>
      <c r="M343" s="163"/>
      <c r="T343" s="164"/>
      <c r="AT343" s="160" t="s">
        <v>133</v>
      </c>
      <c r="AU343" s="160" t="s">
        <v>131</v>
      </c>
      <c r="AV343" s="159" t="s">
        <v>131</v>
      </c>
      <c r="AW343" s="159" t="s">
        <v>27</v>
      </c>
      <c r="AX343" s="159" t="s">
        <v>70</v>
      </c>
      <c r="AY343" s="160" t="s">
        <v>123</v>
      </c>
    </row>
    <row r="344" spans="2:65" s="1" customFormat="1" ht="16.5" customHeight="1">
      <c r="B344" s="19"/>
      <c r="C344" s="138" t="s">
        <v>519</v>
      </c>
      <c r="D344" s="138" t="s">
        <v>126</v>
      </c>
      <c r="E344" s="139" t="s">
        <v>520</v>
      </c>
      <c r="F344" s="140" t="s">
        <v>521</v>
      </c>
      <c r="G344" s="141" t="s">
        <v>142</v>
      </c>
      <c r="H344" s="142">
        <v>5.015</v>
      </c>
      <c r="I344" s="87"/>
      <c r="J344" s="143">
        <f>ROUND(I344*H344,2)</f>
        <v>0</v>
      </c>
      <c r="K344" s="144"/>
      <c r="L344" s="19"/>
      <c r="M344" s="145" t="s">
        <v>1</v>
      </c>
      <c r="N344" s="146" t="s">
        <v>36</v>
      </c>
      <c r="O344" s="147">
        <v>0.181</v>
      </c>
      <c r="P344" s="147">
        <f>O344*H344</f>
        <v>0.9077149999999999</v>
      </c>
      <c r="Q344" s="147">
        <v>0</v>
      </c>
      <c r="R344" s="147">
        <f>Q344*H344</f>
        <v>0</v>
      </c>
      <c r="S344" s="147">
        <v>0</v>
      </c>
      <c r="T344" s="148">
        <f>S344*H344</f>
        <v>0</v>
      </c>
      <c r="AR344" s="149" t="s">
        <v>200</v>
      </c>
      <c r="AT344" s="149" t="s">
        <v>126</v>
      </c>
      <c r="AU344" s="149" t="s">
        <v>131</v>
      </c>
      <c r="AY344" s="8" t="s">
        <v>123</v>
      </c>
      <c r="BE344" s="150">
        <f>IF(N344="základní",J344,0)</f>
        <v>0</v>
      </c>
      <c r="BF344" s="150">
        <f>IF(N344="snížená",J344,0)</f>
        <v>0</v>
      </c>
      <c r="BG344" s="150">
        <f>IF(N344="zákl. přenesená",J344,0)</f>
        <v>0</v>
      </c>
      <c r="BH344" s="150">
        <f>IF(N344="sníž. přenesená",J344,0)</f>
        <v>0</v>
      </c>
      <c r="BI344" s="150">
        <f>IF(N344="nulová",J344,0)</f>
        <v>0</v>
      </c>
      <c r="BJ344" s="8" t="s">
        <v>131</v>
      </c>
      <c r="BK344" s="150">
        <f>ROUND(I344*H344,2)</f>
        <v>0</v>
      </c>
      <c r="BL344" s="8" t="s">
        <v>200</v>
      </c>
      <c r="BM344" s="149" t="s">
        <v>522</v>
      </c>
    </row>
    <row r="345" spans="2:51" s="152" customFormat="1" ht="12">
      <c r="B345" s="151"/>
      <c r="D345" s="153" t="s">
        <v>133</v>
      </c>
      <c r="E345" s="154" t="s">
        <v>1</v>
      </c>
      <c r="F345" s="155" t="s">
        <v>134</v>
      </c>
      <c r="H345" s="154" t="s">
        <v>1</v>
      </c>
      <c r="L345" s="151"/>
      <c r="M345" s="156"/>
      <c r="T345" s="157"/>
      <c r="AT345" s="154" t="s">
        <v>133</v>
      </c>
      <c r="AU345" s="154" t="s">
        <v>131</v>
      </c>
      <c r="AV345" s="152" t="s">
        <v>78</v>
      </c>
      <c r="AW345" s="152" t="s">
        <v>27</v>
      </c>
      <c r="AX345" s="152" t="s">
        <v>70</v>
      </c>
      <c r="AY345" s="154" t="s">
        <v>123</v>
      </c>
    </row>
    <row r="346" spans="2:51" s="159" customFormat="1" ht="12">
      <c r="B346" s="158"/>
      <c r="D346" s="153" t="s">
        <v>133</v>
      </c>
      <c r="E346" s="160" t="s">
        <v>1</v>
      </c>
      <c r="F346" s="161" t="s">
        <v>523</v>
      </c>
      <c r="H346" s="162">
        <v>5.015</v>
      </c>
      <c r="L346" s="158"/>
      <c r="M346" s="163"/>
      <c r="T346" s="164"/>
      <c r="AT346" s="160" t="s">
        <v>133</v>
      </c>
      <c r="AU346" s="160" t="s">
        <v>131</v>
      </c>
      <c r="AV346" s="159" t="s">
        <v>131</v>
      </c>
      <c r="AW346" s="159" t="s">
        <v>27</v>
      </c>
      <c r="AX346" s="159" t="s">
        <v>70</v>
      </c>
      <c r="AY346" s="160" t="s">
        <v>123</v>
      </c>
    </row>
    <row r="347" spans="2:65" s="1" customFormat="1" ht="16.5" customHeight="1">
      <c r="B347" s="19"/>
      <c r="C347" s="165" t="s">
        <v>524</v>
      </c>
      <c r="D347" s="165" t="s">
        <v>201</v>
      </c>
      <c r="E347" s="166" t="s">
        <v>525</v>
      </c>
      <c r="F347" s="167" t="s">
        <v>526</v>
      </c>
      <c r="G347" s="168" t="s">
        <v>142</v>
      </c>
      <c r="H347" s="169">
        <v>6.75</v>
      </c>
      <c r="I347" s="88"/>
      <c r="J347" s="170">
        <f>ROUND(I347*H347,2)</f>
        <v>0</v>
      </c>
      <c r="K347" s="171"/>
      <c r="L347" s="172"/>
      <c r="M347" s="173" t="s">
        <v>1</v>
      </c>
      <c r="N347" s="174" t="s">
        <v>36</v>
      </c>
      <c r="O347" s="147">
        <v>0</v>
      </c>
      <c r="P347" s="147">
        <f>O347*H347</f>
        <v>0</v>
      </c>
      <c r="Q347" s="147">
        <v>0.0004</v>
      </c>
      <c r="R347" s="147">
        <f>Q347*H347</f>
        <v>0.0027</v>
      </c>
      <c r="S347" s="147">
        <v>0</v>
      </c>
      <c r="T347" s="148">
        <f>S347*H347</f>
        <v>0</v>
      </c>
      <c r="AR347" s="149" t="s">
        <v>279</v>
      </c>
      <c r="AT347" s="149" t="s">
        <v>201</v>
      </c>
      <c r="AU347" s="149" t="s">
        <v>131</v>
      </c>
      <c r="AY347" s="8" t="s">
        <v>123</v>
      </c>
      <c r="BE347" s="150">
        <f>IF(N347="základní",J347,0)</f>
        <v>0</v>
      </c>
      <c r="BF347" s="150">
        <f>IF(N347="snížená",J347,0)</f>
        <v>0</v>
      </c>
      <c r="BG347" s="150">
        <f>IF(N347="zákl. přenesená",J347,0)</f>
        <v>0</v>
      </c>
      <c r="BH347" s="150">
        <f>IF(N347="sníž. přenesená",J347,0)</f>
        <v>0</v>
      </c>
      <c r="BI347" s="150">
        <f>IF(N347="nulová",J347,0)</f>
        <v>0</v>
      </c>
      <c r="BJ347" s="8" t="s">
        <v>131</v>
      </c>
      <c r="BK347" s="150">
        <f>ROUND(I347*H347,2)</f>
        <v>0</v>
      </c>
      <c r="BL347" s="8" t="s">
        <v>200</v>
      </c>
      <c r="BM347" s="149" t="s">
        <v>527</v>
      </c>
    </row>
    <row r="348" spans="2:51" s="159" customFormat="1" ht="12">
      <c r="B348" s="158"/>
      <c r="D348" s="153" t="s">
        <v>133</v>
      </c>
      <c r="E348" s="160" t="s">
        <v>1</v>
      </c>
      <c r="F348" s="161" t="s">
        <v>528</v>
      </c>
      <c r="H348" s="162">
        <v>6.75</v>
      </c>
      <c r="L348" s="158"/>
      <c r="M348" s="163"/>
      <c r="T348" s="164"/>
      <c r="AT348" s="160" t="s">
        <v>133</v>
      </c>
      <c r="AU348" s="160" t="s">
        <v>131</v>
      </c>
      <c r="AV348" s="159" t="s">
        <v>131</v>
      </c>
      <c r="AW348" s="159" t="s">
        <v>27</v>
      </c>
      <c r="AX348" s="159" t="s">
        <v>70</v>
      </c>
      <c r="AY348" s="160" t="s">
        <v>123</v>
      </c>
    </row>
    <row r="349" spans="2:65" s="1" customFormat="1" ht="24.2" customHeight="1">
      <c r="B349" s="19"/>
      <c r="C349" s="138" t="s">
        <v>529</v>
      </c>
      <c r="D349" s="138" t="s">
        <v>126</v>
      </c>
      <c r="E349" s="139" t="s">
        <v>530</v>
      </c>
      <c r="F349" s="140" t="s">
        <v>531</v>
      </c>
      <c r="G349" s="141" t="s">
        <v>315</v>
      </c>
      <c r="H349" s="180"/>
      <c r="I349" s="87"/>
      <c r="J349" s="143">
        <f>ROUND(I349*H349,2)</f>
        <v>0</v>
      </c>
      <c r="K349" s="144"/>
      <c r="L349" s="19"/>
      <c r="M349" s="145" t="s">
        <v>1</v>
      </c>
      <c r="N349" s="146" t="s">
        <v>36</v>
      </c>
      <c r="O349" s="147">
        <v>0</v>
      </c>
      <c r="P349" s="147">
        <f>O349*H349</f>
        <v>0</v>
      </c>
      <c r="Q349" s="147">
        <v>0</v>
      </c>
      <c r="R349" s="147">
        <f>Q349*H349</f>
        <v>0</v>
      </c>
      <c r="S349" s="147">
        <v>0</v>
      </c>
      <c r="T349" s="148">
        <f>S349*H349</f>
        <v>0</v>
      </c>
      <c r="AR349" s="149" t="s">
        <v>200</v>
      </c>
      <c r="AT349" s="149" t="s">
        <v>126</v>
      </c>
      <c r="AU349" s="149" t="s">
        <v>131</v>
      </c>
      <c r="AY349" s="8" t="s">
        <v>123</v>
      </c>
      <c r="BE349" s="150">
        <f>IF(N349="základní",J349,0)</f>
        <v>0</v>
      </c>
      <c r="BF349" s="150">
        <f>IF(N349="snížená",J349,0)</f>
        <v>0</v>
      </c>
      <c r="BG349" s="150">
        <f>IF(N349="zákl. přenesená",J349,0)</f>
        <v>0</v>
      </c>
      <c r="BH349" s="150">
        <f>IF(N349="sníž. přenesená",J349,0)</f>
        <v>0</v>
      </c>
      <c r="BI349" s="150">
        <f>IF(N349="nulová",J349,0)</f>
        <v>0</v>
      </c>
      <c r="BJ349" s="8" t="s">
        <v>131</v>
      </c>
      <c r="BK349" s="150">
        <f>ROUND(I349*H349,2)</f>
        <v>0</v>
      </c>
      <c r="BL349" s="8" t="s">
        <v>200</v>
      </c>
      <c r="BM349" s="149" t="s">
        <v>532</v>
      </c>
    </row>
    <row r="350" spans="2:63" s="127" customFormat="1" ht="22.8" customHeight="1">
      <c r="B350" s="126"/>
      <c r="D350" s="128" t="s">
        <v>69</v>
      </c>
      <c r="E350" s="136" t="s">
        <v>533</v>
      </c>
      <c r="F350" s="136" t="s">
        <v>534</v>
      </c>
      <c r="J350" s="137">
        <f>BK350</f>
        <v>0</v>
      </c>
      <c r="L350" s="126"/>
      <c r="M350" s="131"/>
      <c r="P350" s="132">
        <f>SUM(P351:P356)</f>
        <v>22.5302</v>
      </c>
      <c r="R350" s="132">
        <f>SUM(R351:R356)</f>
        <v>0.58173138</v>
      </c>
      <c r="T350" s="133">
        <f>SUM(T351:T356)</f>
        <v>0</v>
      </c>
      <c r="AR350" s="128" t="s">
        <v>131</v>
      </c>
      <c r="AT350" s="134" t="s">
        <v>69</v>
      </c>
      <c r="AU350" s="134" t="s">
        <v>78</v>
      </c>
      <c r="AY350" s="128" t="s">
        <v>123</v>
      </c>
      <c r="BK350" s="135">
        <f>SUM(BK351:BK356)</f>
        <v>0</v>
      </c>
    </row>
    <row r="351" spans="2:65" s="1" customFormat="1" ht="24.2" customHeight="1">
      <c r="B351" s="19"/>
      <c r="C351" s="138" t="s">
        <v>535</v>
      </c>
      <c r="D351" s="138" t="s">
        <v>126</v>
      </c>
      <c r="E351" s="139" t="s">
        <v>536</v>
      </c>
      <c r="F351" s="140" t="s">
        <v>537</v>
      </c>
      <c r="G351" s="141" t="s">
        <v>129</v>
      </c>
      <c r="H351" s="142">
        <v>20.482</v>
      </c>
      <c r="I351" s="87"/>
      <c r="J351" s="143">
        <f>ROUND(I351*H351,2)</f>
        <v>0</v>
      </c>
      <c r="K351" s="144"/>
      <c r="L351" s="19"/>
      <c r="M351" s="145" t="s">
        <v>1</v>
      </c>
      <c r="N351" s="146" t="s">
        <v>36</v>
      </c>
      <c r="O351" s="147">
        <v>1.1</v>
      </c>
      <c r="P351" s="147">
        <f>O351*H351</f>
        <v>22.5302</v>
      </c>
      <c r="Q351" s="147">
        <v>0.00909</v>
      </c>
      <c r="R351" s="147">
        <f>Q351*H351</f>
        <v>0.18618138</v>
      </c>
      <c r="S351" s="147">
        <v>0</v>
      </c>
      <c r="T351" s="148">
        <f>S351*H351</f>
        <v>0</v>
      </c>
      <c r="AR351" s="149" t="s">
        <v>200</v>
      </c>
      <c r="AT351" s="149" t="s">
        <v>126</v>
      </c>
      <c r="AU351" s="149" t="s">
        <v>131</v>
      </c>
      <c r="AY351" s="8" t="s">
        <v>123</v>
      </c>
      <c r="BE351" s="150">
        <f>IF(N351="základní",J351,0)</f>
        <v>0</v>
      </c>
      <c r="BF351" s="150">
        <f>IF(N351="snížená",J351,0)</f>
        <v>0</v>
      </c>
      <c r="BG351" s="150">
        <f>IF(N351="zákl. přenesená",J351,0)</f>
        <v>0</v>
      </c>
      <c r="BH351" s="150">
        <f>IF(N351="sníž. přenesená",J351,0)</f>
        <v>0</v>
      </c>
      <c r="BI351" s="150">
        <f>IF(N351="nulová",J351,0)</f>
        <v>0</v>
      </c>
      <c r="BJ351" s="8" t="s">
        <v>131</v>
      </c>
      <c r="BK351" s="150">
        <f>ROUND(I351*H351,2)</f>
        <v>0</v>
      </c>
      <c r="BL351" s="8" t="s">
        <v>200</v>
      </c>
      <c r="BM351" s="149" t="s">
        <v>538</v>
      </c>
    </row>
    <row r="352" spans="2:51" s="152" customFormat="1" ht="12">
      <c r="B352" s="151"/>
      <c r="D352" s="153" t="s">
        <v>133</v>
      </c>
      <c r="E352" s="154" t="s">
        <v>1</v>
      </c>
      <c r="F352" s="155" t="s">
        <v>134</v>
      </c>
      <c r="H352" s="154" t="s">
        <v>1</v>
      </c>
      <c r="L352" s="151"/>
      <c r="M352" s="156"/>
      <c r="T352" s="157"/>
      <c r="AT352" s="154" t="s">
        <v>133</v>
      </c>
      <c r="AU352" s="154" t="s">
        <v>131</v>
      </c>
      <c r="AV352" s="152" t="s">
        <v>78</v>
      </c>
      <c r="AW352" s="152" t="s">
        <v>27</v>
      </c>
      <c r="AX352" s="152" t="s">
        <v>70</v>
      </c>
      <c r="AY352" s="154" t="s">
        <v>123</v>
      </c>
    </row>
    <row r="353" spans="2:51" s="159" customFormat="1" ht="12">
      <c r="B353" s="158"/>
      <c r="D353" s="153" t="s">
        <v>133</v>
      </c>
      <c r="E353" s="160" t="s">
        <v>1</v>
      </c>
      <c r="F353" s="161" t="s">
        <v>539</v>
      </c>
      <c r="H353" s="162">
        <v>20.482</v>
      </c>
      <c r="L353" s="158"/>
      <c r="M353" s="163"/>
      <c r="T353" s="164"/>
      <c r="AT353" s="160" t="s">
        <v>133</v>
      </c>
      <c r="AU353" s="160" t="s">
        <v>131</v>
      </c>
      <c r="AV353" s="159" t="s">
        <v>131</v>
      </c>
      <c r="AW353" s="159" t="s">
        <v>27</v>
      </c>
      <c r="AX353" s="159" t="s">
        <v>70</v>
      </c>
      <c r="AY353" s="160" t="s">
        <v>123</v>
      </c>
    </row>
    <row r="354" spans="2:65" s="1" customFormat="1" ht="16.5" customHeight="1">
      <c r="B354" s="19"/>
      <c r="C354" s="165" t="s">
        <v>540</v>
      </c>
      <c r="D354" s="165" t="s">
        <v>201</v>
      </c>
      <c r="E354" s="166" t="s">
        <v>541</v>
      </c>
      <c r="F354" s="167" t="s">
        <v>542</v>
      </c>
      <c r="G354" s="168" t="s">
        <v>129</v>
      </c>
      <c r="H354" s="169">
        <v>27</v>
      </c>
      <c r="I354" s="88"/>
      <c r="J354" s="170">
        <f>ROUND(I354*H354,2)</f>
        <v>0</v>
      </c>
      <c r="K354" s="171"/>
      <c r="L354" s="172"/>
      <c r="M354" s="173" t="s">
        <v>1</v>
      </c>
      <c r="N354" s="174" t="s">
        <v>36</v>
      </c>
      <c r="O354" s="147">
        <v>0</v>
      </c>
      <c r="P354" s="147">
        <f>O354*H354</f>
        <v>0</v>
      </c>
      <c r="Q354" s="147">
        <v>0.01465</v>
      </c>
      <c r="R354" s="147">
        <f>Q354*H354</f>
        <v>0.39555</v>
      </c>
      <c r="S354" s="147">
        <v>0</v>
      </c>
      <c r="T354" s="148">
        <f>S354*H354</f>
        <v>0</v>
      </c>
      <c r="AR354" s="149" t="s">
        <v>279</v>
      </c>
      <c r="AT354" s="149" t="s">
        <v>201</v>
      </c>
      <c r="AU354" s="149" t="s">
        <v>131</v>
      </c>
      <c r="AY354" s="8" t="s">
        <v>123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8" t="s">
        <v>131</v>
      </c>
      <c r="BK354" s="150">
        <f>ROUND(I354*H354,2)</f>
        <v>0</v>
      </c>
      <c r="BL354" s="8" t="s">
        <v>200</v>
      </c>
      <c r="BM354" s="149" t="s">
        <v>543</v>
      </c>
    </row>
    <row r="355" spans="2:51" s="159" customFormat="1" ht="12">
      <c r="B355" s="158"/>
      <c r="D355" s="153" t="s">
        <v>133</v>
      </c>
      <c r="E355" s="160" t="s">
        <v>1</v>
      </c>
      <c r="F355" s="161" t="s">
        <v>256</v>
      </c>
      <c r="H355" s="162">
        <v>27</v>
      </c>
      <c r="L355" s="158"/>
      <c r="M355" s="163"/>
      <c r="T355" s="164"/>
      <c r="AT355" s="160" t="s">
        <v>133</v>
      </c>
      <c r="AU355" s="160" t="s">
        <v>131</v>
      </c>
      <c r="AV355" s="159" t="s">
        <v>131</v>
      </c>
      <c r="AW355" s="159" t="s">
        <v>27</v>
      </c>
      <c r="AX355" s="159" t="s">
        <v>70</v>
      </c>
      <c r="AY355" s="160" t="s">
        <v>123</v>
      </c>
    </row>
    <row r="356" spans="2:65" s="1" customFormat="1" ht="24.2" customHeight="1">
      <c r="B356" s="19"/>
      <c r="C356" s="138" t="s">
        <v>544</v>
      </c>
      <c r="D356" s="138" t="s">
        <v>126</v>
      </c>
      <c r="E356" s="139" t="s">
        <v>545</v>
      </c>
      <c r="F356" s="140" t="s">
        <v>546</v>
      </c>
      <c r="G356" s="141" t="s">
        <v>315</v>
      </c>
      <c r="H356" s="180"/>
      <c r="I356" s="87"/>
      <c r="J356" s="143">
        <f>ROUND(I356*H356,2)</f>
        <v>0</v>
      </c>
      <c r="K356" s="144"/>
      <c r="L356" s="19"/>
      <c r="M356" s="145" t="s">
        <v>1</v>
      </c>
      <c r="N356" s="146" t="s">
        <v>36</v>
      </c>
      <c r="O356" s="147">
        <v>0</v>
      </c>
      <c r="P356" s="147">
        <f>O356*H356</f>
        <v>0</v>
      </c>
      <c r="Q356" s="147">
        <v>0</v>
      </c>
      <c r="R356" s="147">
        <f>Q356*H356</f>
        <v>0</v>
      </c>
      <c r="S356" s="147">
        <v>0</v>
      </c>
      <c r="T356" s="148">
        <f>S356*H356</f>
        <v>0</v>
      </c>
      <c r="AR356" s="149" t="s">
        <v>200</v>
      </c>
      <c r="AT356" s="149" t="s">
        <v>126</v>
      </c>
      <c r="AU356" s="149" t="s">
        <v>131</v>
      </c>
      <c r="AY356" s="8" t="s">
        <v>123</v>
      </c>
      <c r="BE356" s="150">
        <f>IF(N356="základní",J356,0)</f>
        <v>0</v>
      </c>
      <c r="BF356" s="150">
        <f>IF(N356="snížená",J356,0)</f>
        <v>0</v>
      </c>
      <c r="BG356" s="150">
        <f>IF(N356="zákl. přenesená",J356,0)</f>
        <v>0</v>
      </c>
      <c r="BH356" s="150">
        <f>IF(N356="sníž. přenesená",J356,0)</f>
        <v>0</v>
      </c>
      <c r="BI356" s="150">
        <f>IF(N356="nulová",J356,0)</f>
        <v>0</v>
      </c>
      <c r="BJ356" s="8" t="s">
        <v>131</v>
      </c>
      <c r="BK356" s="150">
        <f>ROUND(I356*H356,2)</f>
        <v>0</v>
      </c>
      <c r="BL356" s="8" t="s">
        <v>200</v>
      </c>
      <c r="BM356" s="149" t="s">
        <v>547</v>
      </c>
    </row>
    <row r="357" spans="2:63" s="127" customFormat="1" ht="22.8" customHeight="1">
      <c r="B357" s="126"/>
      <c r="D357" s="128" t="s">
        <v>69</v>
      </c>
      <c r="E357" s="136" t="s">
        <v>548</v>
      </c>
      <c r="F357" s="136" t="s">
        <v>549</v>
      </c>
      <c r="J357" s="137">
        <f>BK357</f>
        <v>0</v>
      </c>
      <c r="L357" s="126"/>
      <c r="M357" s="131"/>
      <c r="P357" s="132">
        <f>SUM(P358:P365)</f>
        <v>49.723078</v>
      </c>
      <c r="R357" s="132">
        <f>SUM(R358:R365)</f>
        <v>0.31702268</v>
      </c>
      <c r="T357" s="133">
        <f>SUM(T358:T365)</f>
        <v>0.05777129</v>
      </c>
      <c r="AR357" s="128" t="s">
        <v>131</v>
      </c>
      <c r="AT357" s="134" t="s">
        <v>69</v>
      </c>
      <c r="AU357" s="134" t="s">
        <v>78</v>
      </c>
      <c r="AY357" s="128" t="s">
        <v>123</v>
      </c>
      <c r="BK357" s="135">
        <f>SUM(BK358:BK365)</f>
        <v>0</v>
      </c>
    </row>
    <row r="358" spans="2:65" s="1" customFormat="1" ht="16.5" customHeight="1">
      <c r="B358" s="19"/>
      <c r="C358" s="138" t="s">
        <v>550</v>
      </c>
      <c r="D358" s="138" t="s">
        <v>126</v>
      </c>
      <c r="E358" s="139" t="s">
        <v>551</v>
      </c>
      <c r="F358" s="140" t="s">
        <v>552</v>
      </c>
      <c r="G358" s="141" t="s">
        <v>129</v>
      </c>
      <c r="H358" s="142">
        <v>186.359</v>
      </c>
      <c r="I358" s="87"/>
      <c r="J358" s="143">
        <f>ROUND(I358*H358,2)</f>
        <v>0</v>
      </c>
      <c r="K358" s="144"/>
      <c r="L358" s="19"/>
      <c r="M358" s="145" t="s">
        <v>1</v>
      </c>
      <c r="N358" s="146" t="s">
        <v>36</v>
      </c>
      <c r="O358" s="147">
        <v>0.074</v>
      </c>
      <c r="P358" s="147">
        <f>O358*H358</f>
        <v>13.790566</v>
      </c>
      <c r="Q358" s="147">
        <v>0.001</v>
      </c>
      <c r="R358" s="147">
        <f>Q358*H358</f>
        <v>0.18635900000000002</v>
      </c>
      <c r="S358" s="147">
        <v>0.00031</v>
      </c>
      <c r="T358" s="148">
        <f>S358*H358</f>
        <v>0.05777129</v>
      </c>
      <c r="AR358" s="149" t="s">
        <v>200</v>
      </c>
      <c r="AT358" s="149" t="s">
        <v>126</v>
      </c>
      <c r="AU358" s="149" t="s">
        <v>131</v>
      </c>
      <c r="AY358" s="8" t="s">
        <v>123</v>
      </c>
      <c r="BE358" s="150">
        <f>IF(N358="základní",J358,0)</f>
        <v>0</v>
      </c>
      <c r="BF358" s="150">
        <f>IF(N358="snížená",J358,0)</f>
        <v>0</v>
      </c>
      <c r="BG358" s="150">
        <f>IF(N358="zákl. přenesená",J358,0)</f>
        <v>0</v>
      </c>
      <c r="BH358" s="150">
        <f>IF(N358="sníž. přenesená",J358,0)</f>
        <v>0</v>
      </c>
      <c r="BI358" s="150">
        <f>IF(N358="nulová",J358,0)</f>
        <v>0</v>
      </c>
      <c r="BJ358" s="8" t="s">
        <v>131</v>
      </c>
      <c r="BK358" s="150">
        <f>ROUND(I358*H358,2)</f>
        <v>0</v>
      </c>
      <c r="BL358" s="8" t="s">
        <v>200</v>
      </c>
      <c r="BM358" s="149" t="s">
        <v>553</v>
      </c>
    </row>
    <row r="359" spans="2:51" s="152" customFormat="1" ht="12">
      <c r="B359" s="151"/>
      <c r="D359" s="153" t="s">
        <v>133</v>
      </c>
      <c r="E359" s="154" t="s">
        <v>1</v>
      </c>
      <c r="F359" s="155" t="s">
        <v>134</v>
      </c>
      <c r="H359" s="154" t="s">
        <v>1</v>
      </c>
      <c r="L359" s="151"/>
      <c r="M359" s="156"/>
      <c r="T359" s="157"/>
      <c r="AT359" s="154" t="s">
        <v>133</v>
      </c>
      <c r="AU359" s="154" t="s">
        <v>131</v>
      </c>
      <c r="AV359" s="152" t="s">
        <v>78</v>
      </c>
      <c r="AW359" s="152" t="s">
        <v>27</v>
      </c>
      <c r="AX359" s="152" t="s">
        <v>70</v>
      </c>
      <c r="AY359" s="154" t="s">
        <v>123</v>
      </c>
    </row>
    <row r="360" spans="2:51" s="159" customFormat="1" ht="12">
      <c r="B360" s="158"/>
      <c r="D360" s="153" t="s">
        <v>133</v>
      </c>
      <c r="E360" s="160" t="s">
        <v>1</v>
      </c>
      <c r="F360" s="161" t="s">
        <v>182</v>
      </c>
      <c r="H360" s="162">
        <v>186.359</v>
      </c>
      <c r="L360" s="158"/>
      <c r="M360" s="163"/>
      <c r="T360" s="164"/>
      <c r="AT360" s="160" t="s">
        <v>133</v>
      </c>
      <c r="AU360" s="160" t="s">
        <v>131</v>
      </c>
      <c r="AV360" s="159" t="s">
        <v>131</v>
      </c>
      <c r="AW360" s="159" t="s">
        <v>27</v>
      </c>
      <c r="AX360" s="159" t="s">
        <v>70</v>
      </c>
      <c r="AY360" s="160" t="s">
        <v>123</v>
      </c>
    </row>
    <row r="361" spans="2:65" s="1" customFormat="1" ht="24.2" customHeight="1">
      <c r="B361" s="19"/>
      <c r="C361" s="138" t="s">
        <v>554</v>
      </c>
      <c r="D361" s="138" t="s">
        <v>126</v>
      </c>
      <c r="E361" s="139" t="s">
        <v>555</v>
      </c>
      <c r="F361" s="140" t="s">
        <v>556</v>
      </c>
      <c r="G361" s="141" t="s">
        <v>129</v>
      </c>
      <c r="H361" s="142">
        <v>272.216</v>
      </c>
      <c r="I361" s="87"/>
      <c r="J361" s="143">
        <f>ROUND(I361*H361,2)</f>
        <v>0</v>
      </c>
      <c r="K361" s="144"/>
      <c r="L361" s="19"/>
      <c r="M361" s="145" t="s">
        <v>1</v>
      </c>
      <c r="N361" s="146" t="s">
        <v>36</v>
      </c>
      <c r="O361" s="147">
        <v>0.033</v>
      </c>
      <c r="P361" s="147">
        <f>O361*H361</f>
        <v>8.983128</v>
      </c>
      <c r="Q361" s="147">
        <v>0.0002</v>
      </c>
      <c r="R361" s="147">
        <f>Q361*H361</f>
        <v>0.054443200000000004</v>
      </c>
      <c r="S361" s="147">
        <v>0</v>
      </c>
      <c r="T361" s="148">
        <f>S361*H361</f>
        <v>0</v>
      </c>
      <c r="AR361" s="149" t="s">
        <v>200</v>
      </c>
      <c r="AT361" s="149" t="s">
        <v>126</v>
      </c>
      <c r="AU361" s="149" t="s">
        <v>131</v>
      </c>
      <c r="AY361" s="8" t="s">
        <v>123</v>
      </c>
      <c r="BE361" s="150">
        <f>IF(N361="základní",J361,0)</f>
        <v>0</v>
      </c>
      <c r="BF361" s="150">
        <f>IF(N361="snížená",J361,0)</f>
        <v>0</v>
      </c>
      <c r="BG361" s="150">
        <f>IF(N361="zákl. přenesená",J361,0)</f>
        <v>0</v>
      </c>
      <c r="BH361" s="150">
        <f>IF(N361="sníž. přenesená",J361,0)</f>
        <v>0</v>
      </c>
      <c r="BI361" s="150">
        <f>IF(N361="nulová",J361,0)</f>
        <v>0</v>
      </c>
      <c r="BJ361" s="8" t="s">
        <v>131</v>
      </c>
      <c r="BK361" s="150">
        <f>ROUND(I361*H361,2)</f>
        <v>0</v>
      </c>
      <c r="BL361" s="8" t="s">
        <v>200</v>
      </c>
      <c r="BM361" s="149" t="s">
        <v>557</v>
      </c>
    </row>
    <row r="362" spans="2:51" s="152" customFormat="1" ht="12">
      <c r="B362" s="151"/>
      <c r="D362" s="153" t="s">
        <v>133</v>
      </c>
      <c r="E362" s="154" t="s">
        <v>1</v>
      </c>
      <c r="F362" s="155" t="s">
        <v>134</v>
      </c>
      <c r="H362" s="154" t="s">
        <v>1</v>
      </c>
      <c r="L362" s="151"/>
      <c r="M362" s="156"/>
      <c r="T362" s="157"/>
      <c r="AT362" s="154" t="s">
        <v>133</v>
      </c>
      <c r="AU362" s="154" t="s">
        <v>131</v>
      </c>
      <c r="AV362" s="152" t="s">
        <v>78</v>
      </c>
      <c r="AW362" s="152" t="s">
        <v>27</v>
      </c>
      <c r="AX362" s="152" t="s">
        <v>70</v>
      </c>
      <c r="AY362" s="154" t="s">
        <v>123</v>
      </c>
    </row>
    <row r="363" spans="2:51" s="159" customFormat="1" ht="12">
      <c r="B363" s="158"/>
      <c r="D363" s="153" t="s">
        <v>133</v>
      </c>
      <c r="E363" s="160" t="s">
        <v>1</v>
      </c>
      <c r="F363" s="161" t="s">
        <v>558</v>
      </c>
      <c r="H363" s="162">
        <v>272.216</v>
      </c>
      <c r="L363" s="158"/>
      <c r="M363" s="163"/>
      <c r="T363" s="164"/>
      <c r="AT363" s="160" t="s">
        <v>133</v>
      </c>
      <c r="AU363" s="160" t="s">
        <v>131</v>
      </c>
      <c r="AV363" s="159" t="s">
        <v>131</v>
      </c>
      <c r="AW363" s="159" t="s">
        <v>27</v>
      </c>
      <c r="AX363" s="159" t="s">
        <v>70</v>
      </c>
      <c r="AY363" s="160" t="s">
        <v>123</v>
      </c>
    </row>
    <row r="364" spans="2:65" s="1" customFormat="1" ht="33" customHeight="1">
      <c r="B364" s="19"/>
      <c r="C364" s="138" t="s">
        <v>559</v>
      </c>
      <c r="D364" s="138" t="s">
        <v>126</v>
      </c>
      <c r="E364" s="139" t="s">
        <v>560</v>
      </c>
      <c r="F364" s="140" t="s">
        <v>561</v>
      </c>
      <c r="G364" s="141" t="s">
        <v>129</v>
      </c>
      <c r="H364" s="142">
        <v>272.216</v>
      </c>
      <c r="I364" s="87"/>
      <c r="J364" s="143">
        <f>ROUND(I364*H364,2)</f>
        <v>0</v>
      </c>
      <c r="K364" s="144"/>
      <c r="L364" s="19"/>
      <c r="M364" s="145" t="s">
        <v>1</v>
      </c>
      <c r="N364" s="146" t="s">
        <v>36</v>
      </c>
      <c r="O364" s="147">
        <v>0.099</v>
      </c>
      <c r="P364" s="147">
        <f>O364*H364</f>
        <v>26.949384000000002</v>
      </c>
      <c r="Q364" s="147">
        <v>0.00028</v>
      </c>
      <c r="R364" s="147">
        <f>Q364*H364</f>
        <v>0.07622048</v>
      </c>
      <c r="S364" s="147">
        <v>0</v>
      </c>
      <c r="T364" s="148">
        <f>S364*H364</f>
        <v>0</v>
      </c>
      <c r="AR364" s="149" t="s">
        <v>200</v>
      </c>
      <c r="AT364" s="149" t="s">
        <v>126</v>
      </c>
      <c r="AU364" s="149" t="s">
        <v>131</v>
      </c>
      <c r="AY364" s="8" t="s">
        <v>123</v>
      </c>
      <c r="BE364" s="150">
        <f>IF(N364="základní",J364,0)</f>
        <v>0</v>
      </c>
      <c r="BF364" s="150">
        <f>IF(N364="snížená",J364,0)</f>
        <v>0</v>
      </c>
      <c r="BG364" s="150">
        <f>IF(N364="zákl. přenesená",J364,0)</f>
        <v>0</v>
      </c>
      <c r="BH364" s="150">
        <f>IF(N364="sníž. přenesená",J364,0)</f>
        <v>0</v>
      </c>
      <c r="BI364" s="150">
        <f>IF(N364="nulová",J364,0)</f>
        <v>0</v>
      </c>
      <c r="BJ364" s="8" t="s">
        <v>131</v>
      </c>
      <c r="BK364" s="150">
        <f>ROUND(I364*H364,2)</f>
        <v>0</v>
      </c>
      <c r="BL364" s="8" t="s">
        <v>200</v>
      </c>
      <c r="BM364" s="149" t="s">
        <v>562</v>
      </c>
    </row>
    <row r="365" spans="2:51" s="159" customFormat="1" ht="12">
      <c r="B365" s="158"/>
      <c r="D365" s="153" t="s">
        <v>133</v>
      </c>
      <c r="E365" s="160" t="s">
        <v>1</v>
      </c>
      <c r="F365" s="161" t="s">
        <v>563</v>
      </c>
      <c r="H365" s="162">
        <v>272.216</v>
      </c>
      <c r="L365" s="158"/>
      <c r="M365" s="163"/>
      <c r="T365" s="164"/>
      <c r="AT365" s="160" t="s">
        <v>133</v>
      </c>
      <c r="AU365" s="160" t="s">
        <v>131</v>
      </c>
      <c r="AV365" s="159" t="s">
        <v>131</v>
      </c>
      <c r="AW365" s="159" t="s">
        <v>27</v>
      </c>
      <c r="AX365" s="159" t="s">
        <v>70</v>
      </c>
      <c r="AY365" s="160" t="s">
        <v>123</v>
      </c>
    </row>
    <row r="366" spans="2:63" s="127" customFormat="1" ht="25.95" customHeight="1">
      <c r="B366" s="126"/>
      <c r="D366" s="128" t="s">
        <v>69</v>
      </c>
      <c r="E366" s="129" t="s">
        <v>564</v>
      </c>
      <c r="F366" s="129" t="s">
        <v>565</v>
      </c>
      <c r="J366" s="130">
        <f>BK366</f>
        <v>0</v>
      </c>
      <c r="L366" s="126"/>
      <c r="M366" s="131"/>
      <c r="P366" s="132">
        <f>SUM(P367:P371)</f>
        <v>0</v>
      </c>
      <c r="R366" s="132">
        <f>SUM(R367:R371)</f>
        <v>0</v>
      </c>
      <c r="T366" s="133">
        <f>SUM(T367:T371)</f>
        <v>0</v>
      </c>
      <c r="AR366" s="128" t="s">
        <v>149</v>
      </c>
      <c r="AT366" s="134" t="s">
        <v>69</v>
      </c>
      <c r="AU366" s="134" t="s">
        <v>70</v>
      </c>
      <c r="AY366" s="128" t="s">
        <v>123</v>
      </c>
      <c r="BK366" s="135">
        <f>SUM(BK367:BK371)</f>
        <v>0</v>
      </c>
    </row>
    <row r="367" spans="2:65" s="1" customFormat="1" ht="16.5" customHeight="1">
      <c r="B367" s="19"/>
      <c r="C367" s="138" t="s">
        <v>566</v>
      </c>
      <c r="D367" s="138" t="s">
        <v>126</v>
      </c>
      <c r="E367" s="139" t="s">
        <v>567</v>
      </c>
      <c r="F367" s="140" t="s">
        <v>568</v>
      </c>
      <c r="G367" s="141" t="s">
        <v>239</v>
      </c>
      <c r="H367" s="142">
        <v>1</v>
      </c>
      <c r="I367" s="87"/>
      <c r="J367" s="143">
        <f>ROUND(I367*H367,2)</f>
        <v>0</v>
      </c>
      <c r="K367" s="144"/>
      <c r="L367" s="19"/>
      <c r="M367" s="145" t="s">
        <v>1</v>
      </c>
      <c r="N367" s="146" t="s">
        <v>36</v>
      </c>
      <c r="O367" s="147">
        <v>0</v>
      </c>
      <c r="P367" s="147">
        <f>O367*H367</f>
        <v>0</v>
      </c>
      <c r="Q367" s="147">
        <v>0</v>
      </c>
      <c r="R367" s="147">
        <f>Q367*H367</f>
        <v>0</v>
      </c>
      <c r="S367" s="147">
        <v>0</v>
      </c>
      <c r="T367" s="148">
        <f>S367*H367</f>
        <v>0</v>
      </c>
      <c r="AR367" s="149" t="s">
        <v>569</v>
      </c>
      <c r="AT367" s="149" t="s">
        <v>126</v>
      </c>
      <c r="AU367" s="149" t="s">
        <v>78</v>
      </c>
      <c r="AY367" s="8" t="s">
        <v>123</v>
      </c>
      <c r="BE367" s="150">
        <f>IF(N367="základní",J367,0)</f>
        <v>0</v>
      </c>
      <c r="BF367" s="150">
        <f>IF(N367="snížená",J367,0)</f>
        <v>0</v>
      </c>
      <c r="BG367" s="150">
        <f>IF(N367="zákl. přenesená",J367,0)</f>
        <v>0</v>
      </c>
      <c r="BH367" s="150">
        <f>IF(N367="sníž. přenesená",J367,0)</f>
        <v>0</v>
      </c>
      <c r="BI367" s="150">
        <f>IF(N367="nulová",J367,0)</f>
        <v>0</v>
      </c>
      <c r="BJ367" s="8" t="s">
        <v>131</v>
      </c>
      <c r="BK367" s="150">
        <f>ROUND(I367*H367,2)</f>
        <v>0</v>
      </c>
      <c r="BL367" s="8" t="s">
        <v>569</v>
      </c>
      <c r="BM367" s="149" t="s">
        <v>570</v>
      </c>
    </row>
    <row r="368" spans="2:65" s="1" customFormat="1" ht="16.5" customHeight="1">
      <c r="B368" s="19"/>
      <c r="C368" s="138" t="s">
        <v>571</v>
      </c>
      <c r="D368" s="138" t="s">
        <v>126</v>
      </c>
      <c r="E368" s="139" t="s">
        <v>572</v>
      </c>
      <c r="F368" s="140" t="s">
        <v>573</v>
      </c>
      <c r="G368" s="141" t="s">
        <v>239</v>
      </c>
      <c r="H368" s="142">
        <v>1</v>
      </c>
      <c r="I368" s="87"/>
      <c r="J368" s="143">
        <f>ROUND(I368*H368,2)</f>
        <v>0</v>
      </c>
      <c r="K368" s="144"/>
      <c r="L368" s="19"/>
      <c r="M368" s="145" t="s">
        <v>1</v>
      </c>
      <c r="N368" s="146" t="s">
        <v>36</v>
      </c>
      <c r="O368" s="147">
        <v>0</v>
      </c>
      <c r="P368" s="147">
        <f>O368*H368</f>
        <v>0</v>
      </c>
      <c r="Q368" s="147">
        <v>0</v>
      </c>
      <c r="R368" s="147">
        <f>Q368*H368</f>
        <v>0</v>
      </c>
      <c r="S368" s="147">
        <v>0</v>
      </c>
      <c r="T368" s="148">
        <f>S368*H368</f>
        <v>0</v>
      </c>
      <c r="AR368" s="149" t="s">
        <v>569</v>
      </c>
      <c r="AT368" s="149" t="s">
        <v>126</v>
      </c>
      <c r="AU368" s="149" t="s">
        <v>78</v>
      </c>
      <c r="AY368" s="8" t="s">
        <v>123</v>
      </c>
      <c r="BE368" s="150">
        <f>IF(N368="základní",J368,0)</f>
        <v>0</v>
      </c>
      <c r="BF368" s="150">
        <f>IF(N368="snížená",J368,0)</f>
        <v>0</v>
      </c>
      <c r="BG368" s="150">
        <f>IF(N368="zákl. přenesená",J368,0)</f>
        <v>0</v>
      </c>
      <c r="BH368" s="150">
        <f>IF(N368="sníž. přenesená",J368,0)</f>
        <v>0</v>
      </c>
      <c r="BI368" s="150">
        <f>IF(N368="nulová",J368,0)</f>
        <v>0</v>
      </c>
      <c r="BJ368" s="8" t="s">
        <v>131</v>
      </c>
      <c r="BK368" s="150">
        <f>ROUND(I368*H368,2)</f>
        <v>0</v>
      </c>
      <c r="BL368" s="8" t="s">
        <v>569</v>
      </c>
      <c r="BM368" s="149" t="s">
        <v>574</v>
      </c>
    </row>
    <row r="369" spans="2:65" s="1" customFormat="1" ht="16.5" customHeight="1">
      <c r="B369" s="19"/>
      <c r="C369" s="138" t="s">
        <v>575</v>
      </c>
      <c r="D369" s="138" t="s">
        <v>126</v>
      </c>
      <c r="E369" s="139" t="s">
        <v>576</v>
      </c>
      <c r="F369" s="140" t="s">
        <v>577</v>
      </c>
      <c r="G369" s="141" t="s">
        <v>239</v>
      </c>
      <c r="H369" s="142">
        <v>1</v>
      </c>
      <c r="I369" s="87"/>
      <c r="J369" s="143">
        <f>ROUND(I369*H369,2)</f>
        <v>0</v>
      </c>
      <c r="K369" s="144"/>
      <c r="L369" s="19"/>
      <c r="M369" s="145" t="s">
        <v>1</v>
      </c>
      <c r="N369" s="146" t="s">
        <v>36</v>
      </c>
      <c r="O369" s="147">
        <v>0</v>
      </c>
      <c r="P369" s="147">
        <f>O369*H369</f>
        <v>0</v>
      </c>
      <c r="Q369" s="147">
        <v>0</v>
      </c>
      <c r="R369" s="147">
        <f>Q369*H369</f>
        <v>0</v>
      </c>
      <c r="S369" s="147">
        <v>0</v>
      </c>
      <c r="T369" s="148">
        <f>S369*H369</f>
        <v>0</v>
      </c>
      <c r="AR369" s="149" t="s">
        <v>569</v>
      </c>
      <c r="AT369" s="149" t="s">
        <v>126</v>
      </c>
      <c r="AU369" s="149" t="s">
        <v>78</v>
      </c>
      <c r="AY369" s="8" t="s">
        <v>123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8" t="s">
        <v>131</v>
      </c>
      <c r="BK369" s="150">
        <f>ROUND(I369*H369,2)</f>
        <v>0</v>
      </c>
      <c r="BL369" s="8" t="s">
        <v>569</v>
      </c>
      <c r="BM369" s="149" t="s">
        <v>578</v>
      </c>
    </row>
    <row r="370" spans="2:65" s="1" customFormat="1" ht="16.5" customHeight="1">
      <c r="B370" s="19"/>
      <c r="C370" s="138" t="s">
        <v>221</v>
      </c>
      <c r="D370" s="138" t="s">
        <v>126</v>
      </c>
      <c r="E370" s="139" t="s">
        <v>579</v>
      </c>
      <c r="F370" s="140" t="s">
        <v>580</v>
      </c>
      <c r="G370" s="141" t="s">
        <v>239</v>
      </c>
      <c r="H370" s="142">
        <v>1</v>
      </c>
      <c r="I370" s="87"/>
      <c r="J370" s="143">
        <f>ROUND(I370*H370,2)</f>
        <v>0</v>
      </c>
      <c r="K370" s="144"/>
      <c r="L370" s="19"/>
      <c r="M370" s="145" t="s">
        <v>1</v>
      </c>
      <c r="N370" s="146" t="s">
        <v>36</v>
      </c>
      <c r="O370" s="147">
        <v>0</v>
      </c>
      <c r="P370" s="147">
        <f>O370*H370</f>
        <v>0</v>
      </c>
      <c r="Q370" s="147">
        <v>0</v>
      </c>
      <c r="R370" s="147">
        <f>Q370*H370</f>
        <v>0</v>
      </c>
      <c r="S370" s="147">
        <v>0</v>
      </c>
      <c r="T370" s="148">
        <f>S370*H370</f>
        <v>0</v>
      </c>
      <c r="AR370" s="149" t="s">
        <v>569</v>
      </c>
      <c r="AT370" s="149" t="s">
        <v>126</v>
      </c>
      <c r="AU370" s="149" t="s">
        <v>78</v>
      </c>
      <c r="AY370" s="8" t="s">
        <v>123</v>
      </c>
      <c r="BE370" s="150">
        <f>IF(N370="základní",J370,0)</f>
        <v>0</v>
      </c>
      <c r="BF370" s="150">
        <f>IF(N370="snížená",J370,0)</f>
        <v>0</v>
      </c>
      <c r="BG370" s="150">
        <f>IF(N370="zákl. přenesená",J370,0)</f>
        <v>0</v>
      </c>
      <c r="BH370" s="150">
        <f>IF(N370="sníž. přenesená",J370,0)</f>
        <v>0</v>
      </c>
      <c r="BI370" s="150">
        <f>IF(N370="nulová",J370,0)</f>
        <v>0</v>
      </c>
      <c r="BJ370" s="8" t="s">
        <v>131</v>
      </c>
      <c r="BK370" s="150">
        <f>ROUND(I370*H370,2)</f>
        <v>0</v>
      </c>
      <c r="BL370" s="8" t="s">
        <v>569</v>
      </c>
      <c r="BM370" s="149" t="s">
        <v>581</v>
      </c>
    </row>
    <row r="371" spans="2:65" s="1" customFormat="1" ht="16.5" customHeight="1">
      <c r="B371" s="19"/>
      <c r="C371" s="138" t="s">
        <v>582</v>
      </c>
      <c r="D371" s="138" t="s">
        <v>126</v>
      </c>
      <c r="E371" s="139" t="s">
        <v>583</v>
      </c>
      <c r="F371" s="140" t="s">
        <v>584</v>
      </c>
      <c r="G371" s="141" t="s">
        <v>239</v>
      </c>
      <c r="H371" s="142">
        <v>1</v>
      </c>
      <c r="I371" s="87"/>
      <c r="J371" s="143">
        <f>ROUND(I371*H371,2)</f>
        <v>0</v>
      </c>
      <c r="K371" s="144"/>
      <c r="L371" s="19"/>
      <c r="M371" s="175" t="s">
        <v>1</v>
      </c>
      <c r="N371" s="176" t="s">
        <v>36</v>
      </c>
      <c r="O371" s="177">
        <v>0</v>
      </c>
      <c r="P371" s="177">
        <f>O371*H371</f>
        <v>0</v>
      </c>
      <c r="Q371" s="177">
        <v>0</v>
      </c>
      <c r="R371" s="177">
        <f>Q371*H371</f>
        <v>0</v>
      </c>
      <c r="S371" s="177">
        <v>0</v>
      </c>
      <c r="T371" s="178">
        <f>S371*H371</f>
        <v>0</v>
      </c>
      <c r="AR371" s="149" t="s">
        <v>569</v>
      </c>
      <c r="AT371" s="149" t="s">
        <v>126</v>
      </c>
      <c r="AU371" s="149" t="s">
        <v>78</v>
      </c>
      <c r="AY371" s="8" t="s">
        <v>123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8" t="s">
        <v>131</v>
      </c>
      <c r="BK371" s="150">
        <f>ROUND(I371*H371,2)</f>
        <v>0</v>
      </c>
      <c r="BL371" s="8" t="s">
        <v>569</v>
      </c>
      <c r="BM371" s="149" t="s">
        <v>585</v>
      </c>
    </row>
    <row r="372" spans="2:12" s="1" customFormat="1" ht="6.9" customHeight="1">
      <c r="B372" s="30"/>
      <c r="C372" s="31"/>
      <c r="D372" s="31"/>
      <c r="E372" s="31"/>
      <c r="F372" s="31"/>
      <c r="G372" s="31"/>
      <c r="H372" s="31"/>
      <c r="I372" s="31"/>
      <c r="J372" s="31"/>
      <c r="K372" s="31"/>
      <c r="L372" s="19"/>
    </row>
  </sheetData>
  <sheetProtection algorithmName="SHA-512" hashValue="JTc0BxjNsj6Q8cA9KFos4qtDbKfqOFsYgWbaO2GrllZzopK+BIdDh/BRy4ssdDIRNw4Ls/TdNQHI09/BFsswuA==" saltValue="Tpda1Gbowxp9EohYX15XxA==" spinCount="100000" sheet="1" objects="1" scenarios="1"/>
  <autoFilter ref="C135:K371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0899-6B05-45E0-8333-BDD8BF1EC7DC}">
  <dimension ref="A1:F66"/>
  <sheetViews>
    <sheetView workbookViewId="0" topLeftCell="A1">
      <selection activeCell="E11" sqref="E11"/>
    </sheetView>
  </sheetViews>
  <sheetFormatPr defaultColWidth="9.140625" defaultRowHeight="12"/>
  <cols>
    <col min="1" max="1" width="8.57421875" style="68" customWidth="1"/>
    <col min="2" max="2" width="57.8515625" style="68" customWidth="1"/>
    <col min="3" max="3" width="11.7109375" style="68" customWidth="1"/>
    <col min="4" max="4" width="12.7109375" style="68" customWidth="1"/>
    <col min="5" max="5" width="15.00390625" style="68" customWidth="1"/>
    <col min="6" max="6" width="17.00390625" style="68" customWidth="1"/>
    <col min="7" max="256" width="8.8515625" style="68" customWidth="1"/>
    <col min="257" max="257" width="8.57421875" style="68" customWidth="1"/>
    <col min="258" max="258" width="70.421875" style="68" customWidth="1"/>
    <col min="259" max="260" width="8.8515625" style="68" customWidth="1"/>
    <col min="261" max="261" width="15.00390625" style="68" customWidth="1"/>
    <col min="262" max="262" width="17.00390625" style="68" customWidth="1"/>
    <col min="263" max="512" width="8.8515625" style="68" customWidth="1"/>
    <col min="513" max="513" width="8.57421875" style="68" customWidth="1"/>
    <col min="514" max="514" width="70.421875" style="68" customWidth="1"/>
    <col min="515" max="516" width="8.8515625" style="68" customWidth="1"/>
    <col min="517" max="517" width="15.00390625" style="68" customWidth="1"/>
    <col min="518" max="518" width="17.00390625" style="68" customWidth="1"/>
    <col min="519" max="768" width="8.8515625" style="68" customWidth="1"/>
    <col min="769" max="769" width="8.57421875" style="68" customWidth="1"/>
    <col min="770" max="770" width="70.421875" style="68" customWidth="1"/>
    <col min="771" max="772" width="8.8515625" style="68" customWidth="1"/>
    <col min="773" max="773" width="15.00390625" style="68" customWidth="1"/>
    <col min="774" max="774" width="17.00390625" style="68" customWidth="1"/>
    <col min="775" max="1024" width="8.8515625" style="68" customWidth="1"/>
    <col min="1025" max="1025" width="8.57421875" style="68" customWidth="1"/>
    <col min="1026" max="1026" width="70.421875" style="68" customWidth="1"/>
    <col min="1027" max="1028" width="8.8515625" style="68" customWidth="1"/>
    <col min="1029" max="1029" width="15.00390625" style="68" customWidth="1"/>
    <col min="1030" max="1030" width="17.00390625" style="68" customWidth="1"/>
    <col min="1031" max="1280" width="8.8515625" style="68" customWidth="1"/>
    <col min="1281" max="1281" width="8.57421875" style="68" customWidth="1"/>
    <col min="1282" max="1282" width="70.421875" style="68" customWidth="1"/>
    <col min="1283" max="1284" width="8.8515625" style="68" customWidth="1"/>
    <col min="1285" max="1285" width="15.00390625" style="68" customWidth="1"/>
    <col min="1286" max="1286" width="17.00390625" style="68" customWidth="1"/>
    <col min="1287" max="1536" width="8.8515625" style="68" customWidth="1"/>
    <col min="1537" max="1537" width="8.57421875" style="68" customWidth="1"/>
    <col min="1538" max="1538" width="70.421875" style="68" customWidth="1"/>
    <col min="1539" max="1540" width="8.8515625" style="68" customWidth="1"/>
    <col min="1541" max="1541" width="15.00390625" style="68" customWidth="1"/>
    <col min="1542" max="1542" width="17.00390625" style="68" customWidth="1"/>
    <col min="1543" max="1792" width="8.8515625" style="68" customWidth="1"/>
    <col min="1793" max="1793" width="8.57421875" style="68" customWidth="1"/>
    <col min="1794" max="1794" width="70.421875" style="68" customWidth="1"/>
    <col min="1795" max="1796" width="8.8515625" style="68" customWidth="1"/>
    <col min="1797" max="1797" width="15.00390625" style="68" customWidth="1"/>
    <col min="1798" max="1798" width="17.00390625" style="68" customWidth="1"/>
    <col min="1799" max="2048" width="8.8515625" style="68" customWidth="1"/>
    <col min="2049" max="2049" width="8.57421875" style="68" customWidth="1"/>
    <col min="2050" max="2050" width="70.421875" style="68" customWidth="1"/>
    <col min="2051" max="2052" width="8.8515625" style="68" customWidth="1"/>
    <col min="2053" max="2053" width="15.00390625" style="68" customWidth="1"/>
    <col min="2054" max="2054" width="17.00390625" style="68" customWidth="1"/>
    <col min="2055" max="2304" width="8.8515625" style="68" customWidth="1"/>
    <col min="2305" max="2305" width="8.57421875" style="68" customWidth="1"/>
    <col min="2306" max="2306" width="70.421875" style="68" customWidth="1"/>
    <col min="2307" max="2308" width="8.8515625" style="68" customWidth="1"/>
    <col min="2309" max="2309" width="15.00390625" style="68" customWidth="1"/>
    <col min="2310" max="2310" width="17.00390625" style="68" customWidth="1"/>
    <col min="2311" max="2560" width="8.8515625" style="68" customWidth="1"/>
    <col min="2561" max="2561" width="8.57421875" style="68" customWidth="1"/>
    <col min="2562" max="2562" width="70.421875" style="68" customWidth="1"/>
    <col min="2563" max="2564" width="8.8515625" style="68" customWidth="1"/>
    <col min="2565" max="2565" width="15.00390625" style="68" customWidth="1"/>
    <col min="2566" max="2566" width="17.00390625" style="68" customWidth="1"/>
    <col min="2567" max="2816" width="8.8515625" style="68" customWidth="1"/>
    <col min="2817" max="2817" width="8.57421875" style="68" customWidth="1"/>
    <col min="2818" max="2818" width="70.421875" style="68" customWidth="1"/>
    <col min="2819" max="2820" width="8.8515625" style="68" customWidth="1"/>
    <col min="2821" max="2821" width="15.00390625" style="68" customWidth="1"/>
    <col min="2822" max="2822" width="17.00390625" style="68" customWidth="1"/>
    <col min="2823" max="3072" width="8.8515625" style="68" customWidth="1"/>
    <col min="3073" max="3073" width="8.57421875" style="68" customWidth="1"/>
    <col min="3074" max="3074" width="70.421875" style="68" customWidth="1"/>
    <col min="3075" max="3076" width="8.8515625" style="68" customWidth="1"/>
    <col min="3077" max="3077" width="15.00390625" style="68" customWidth="1"/>
    <col min="3078" max="3078" width="17.00390625" style="68" customWidth="1"/>
    <col min="3079" max="3328" width="8.8515625" style="68" customWidth="1"/>
    <col min="3329" max="3329" width="8.57421875" style="68" customWidth="1"/>
    <col min="3330" max="3330" width="70.421875" style="68" customWidth="1"/>
    <col min="3331" max="3332" width="8.8515625" style="68" customWidth="1"/>
    <col min="3333" max="3333" width="15.00390625" style="68" customWidth="1"/>
    <col min="3334" max="3334" width="17.00390625" style="68" customWidth="1"/>
    <col min="3335" max="3584" width="8.8515625" style="68" customWidth="1"/>
    <col min="3585" max="3585" width="8.57421875" style="68" customWidth="1"/>
    <col min="3586" max="3586" width="70.421875" style="68" customWidth="1"/>
    <col min="3587" max="3588" width="8.8515625" style="68" customWidth="1"/>
    <col min="3589" max="3589" width="15.00390625" style="68" customWidth="1"/>
    <col min="3590" max="3590" width="17.00390625" style="68" customWidth="1"/>
    <col min="3591" max="3840" width="8.8515625" style="68" customWidth="1"/>
    <col min="3841" max="3841" width="8.57421875" style="68" customWidth="1"/>
    <col min="3842" max="3842" width="70.421875" style="68" customWidth="1"/>
    <col min="3843" max="3844" width="8.8515625" style="68" customWidth="1"/>
    <col min="3845" max="3845" width="15.00390625" style="68" customWidth="1"/>
    <col min="3846" max="3846" width="17.00390625" style="68" customWidth="1"/>
    <col min="3847" max="4096" width="8.8515625" style="68" customWidth="1"/>
    <col min="4097" max="4097" width="8.57421875" style="68" customWidth="1"/>
    <col min="4098" max="4098" width="70.421875" style="68" customWidth="1"/>
    <col min="4099" max="4100" width="8.8515625" style="68" customWidth="1"/>
    <col min="4101" max="4101" width="15.00390625" style="68" customWidth="1"/>
    <col min="4102" max="4102" width="17.00390625" style="68" customWidth="1"/>
    <col min="4103" max="4352" width="8.8515625" style="68" customWidth="1"/>
    <col min="4353" max="4353" width="8.57421875" style="68" customWidth="1"/>
    <col min="4354" max="4354" width="70.421875" style="68" customWidth="1"/>
    <col min="4355" max="4356" width="8.8515625" style="68" customWidth="1"/>
    <col min="4357" max="4357" width="15.00390625" style="68" customWidth="1"/>
    <col min="4358" max="4358" width="17.00390625" style="68" customWidth="1"/>
    <col min="4359" max="4608" width="8.8515625" style="68" customWidth="1"/>
    <col min="4609" max="4609" width="8.57421875" style="68" customWidth="1"/>
    <col min="4610" max="4610" width="70.421875" style="68" customWidth="1"/>
    <col min="4611" max="4612" width="8.8515625" style="68" customWidth="1"/>
    <col min="4613" max="4613" width="15.00390625" style="68" customWidth="1"/>
    <col min="4614" max="4614" width="17.00390625" style="68" customWidth="1"/>
    <col min="4615" max="4864" width="8.8515625" style="68" customWidth="1"/>
    <col min="4865" max="4865" width="8.57421875" style="68" customWidth="1"/>
    <col min="4866" max="4866" width="70.421875" style="68" customWidth="1"/>
    <col min="4867" max="4868" width="8.8515625" style="68" customWidth="1"/>
    <col min="4869" max="4869" width="15.00390625" style="68" customWidth="1"/>
    <col min="4870" max="4870" width="17.00390625" style="68" customWidth="1"/>
    <col min="4871" max="5120" width="8.8515625" style="68" customWidth="1"/>
    <col min="5121" max="5121" width="8.57421875" style="68" customWidth="1"/>
    <col min="5122" max="5122" width="70.421875" style="68" customWidth="1"/>
    <col min="5123" max="5124" width="8.8515625" style="68" customWidth="1"/>
    <col min="5125" max="5125" width="15.00390625" style="68" customWidth="1"/>
    <col min="5126" max="5126" width="17.00390625" style="68" customWidth="1"/>
    <col min="5127" max="5376" width="8.8515625" style="68" customWidth="1"/>
    <col min="5377" max="5377" width="8.57421875" style="68" customWidth="1"/>
    <col min="5378" max="5378" width="70.421875" style="68" customWidth="1"/>
    <col min="5379" max="5380" width="8.8515625" style="68" customWidth="1"/>
    <col min="5381" max="5381" width="15.00390625" style="68" customWidth="1"/>
    <col min="5382" max="5382" width="17.00390625" style="68" customWidth="1"/>
    <col min="5383" max="5632" width="8.8515625" style="68" customWidth="1"/>
    <col min="5633" max="5633" width="8.57421875" style="68" customWidth="1"/>
    <col min="5634" max="5634" width="70.421875" style="68" customWidth="1"/>
    <col min="5635" max="5636" width="8.8515625" style="68" customWidth="1"/>
    <col min="5637" max="5637" width="15.00390625" style="68" customWidth="1"/>
    <col min="5638" max="5638" width="17.00390625" style="68" customWidth="1"/>
    <col min="5639" max="5888" width="8.8515625" style="68" customWidth="1"/>
    <col min="5889" max="5889" width="8.57421875" style="68" customWidth="1"/>
    <col min="5890" max="5890" width="70.421875" style="68" customWidth="1"/>
    <col min="5891" max="5892" width="8.8515625" style="68" customWidth="1"/>
    <col min="5893" max="5893" width="15.00390625" style="68" customWidth="1"/>
    <col min="5894" max="5894" width="17.00390625" style="68" customWidth="1"/>
    <col min="5895" max="6144" width="8.8515625" style="68" customWidth="1"/>
    <col min="6145" max="6145" width="8.57421875" style="68" customWidth="1"/>
    <col min="6146" max="6146" width="70.421875" style="68" customWidth="1"/>
    <col min="6147" max="6148" width="8.8515625" style="68" customWidth="1"/>
    <col min="6149" max="6149" width="15.00390625" style="68" customWidth="1"/>
    <col min="6150" max="6150" width="17.00390625" style="68" customWidth="1"/>
    <col min="6151" max="6400" width="8.8515625" style="68" customWidth="1"/>
    <col min="6401" max="6401" width="8.57421875" style="68" customWidth="1"/>
    <col min="6402" max="6402" width="70.421875" style="68" customWidth="1"/>
    <col min="6403" max="6404" width="8.8515625" style="68" customWidth="1"/>
    <col min="6405" max="6405" width="15.00390625" style="68" customWidth="1"/>
    <col min="6406" max="6406" width="17.00390625" style="68" customWidth="1"/>
    <col min="6407" max="6656" width="8.8515625" style="68" customWidth="1"/>
    <col min="6657" max="6657" width="8.57421875" style="68" customWidth="1"/>
    <col min="6658" max="6658" width="70.421875" style="68" customWidth="1"/>
    <col min="6659" max="6660" width="8.8515625" style="68" customWidth="1"/>
    <col min="6661" max="6661" width="15.00390625" style="68" customWidth="1"/>
    <col min="6662" max="6662" width="17.00390625" style="68" customWidth="1"/>
    <col min="6663" max="6912" width="8.8515625" style="68" customWidth="1"/>
    <col min="6913" max="6913" width="8.57421875" style="68" customWidth="1"/>
    <col min="6914" max="6914" width="70.421875" style="68" customWidth="1"/>
    <col min="6915" max="6916" width="8.8515625" style="68" customWidth="1"/>
    <col min="6917" max="6917" width="15.00390625" style="68" customWidth="1"/>
    <col min="6918" max="6918" width="17.00390625" style="68" customWidth="1"/>
    <col min="6919" max="7168" width="8.8515625" style="68" customWidth="1"/>
    <col min="7169" max="7169" width="8.57421875" style="68" customWidth="1"/>
    <col min="7170" max="7170" width="70.421875" style="68" customWidth="1"/>
    <col min="7171" max="7172" width="8.8515625" style="68" customWidth="1"/>
    <col min="7173" max="7173" width="15.00390625" style="68" customWidth="1"/>
    <col min="7174" max="7174" width="17.00390625" style="68" customWidth="1"/>
    <col min="7175" max="7424" width="8.8515625" style="68" customWidth="1"/>
    <col min="7425" max="7425" width="8.57421875" style="68" customWidth="1"/>
    <col min="7426" max="7426" width="70.421875" style="68" customWidth="1"/>
    <col min="7427" max="7428" width="8.8515625" style="68" customWidth="1"/>
    <col min="7429" max="7429" width="15.00390625" style="68" customWidth="1"/>
    <col min="7430" max="7430" width="17.00390625" style="68" customWidth="1"/>
    <col min="7431" max="7680" width="8.8515625" style="68" customWidth="1"/>
    <col min="7681" max="7681" width="8.57421875" style="68" customWidth="1"/>
    <col min="7682" max="7682" width="70.421875" style="68" customWidth="1"/>
    <col min="7683" max="7684" width="8.8515625" style="68" customWidth="1"/>
    <col min="7685" max="7685" width="15.00390625" style="68" customWidth="1"/>
    <col min="7686" max="7686" width="17.00390625" style="68" customWidth="1"/>
    <col min="7687" max="7936" width="8.8515625" style="68" customWidth="1"/>
    <col min="7937" max="7937" width="8.57421875" style="68" customWidth="1"/>
    <col min="7938" max="7938" width="70.421875" style="68" customWidth="1"/>
    <col min="7939" max="7940" width="8.8515625" style="68" customWidth="1"/>
    <col min="7941" max="7941" width="15.00390625" style="68" customWidth="1"/>
    <col min="7942" max="7942" width="17.00390625" style="68" customWidth="1"/>
    <col min="7943" max="8192" width="8.8515625" style="68" customWidth="1"/>
    <col min="8193" max="8193" width="8.57421875" style="68" customWidth="1"/>
    <col min="8194" max="8194" width="70.421875" style="68" customWidth="1"/>
    <col min="8195" max="8196" width="8.8515625" style="68" customWidth="1"/>
    <col min="8197" max="8197" width="15.00390625" style="68" customWidth="1"/>
    <col min="8198" max="8198" width="17.00390625" style="68" customWidth="1"/>
    <col min="8199" max="8448" width="8.8515625" style="68" customWidth="1"/>
    <col min="8449" max="8449" width="8.57421875" style="68" customWidth="1"/>
    <col min="8450" max="8450" width="70.421875" style="68" customWidth="1"/>
    <col min="8451" max="8452" width="8.8515625" style="68" customWidth="1"/>
    <col min="8453" max="8453" width="15.00390625" style="68" customWidth="1"/>
    <col min="8454" max="8454" width="17.00390625" style="68" customWidth="1"/>
    <col min="8455" max="8704" width="8.8515625" style="68" customWidth="1"/>
    <col min="8705" max="8705" width="8.57421875" style="68" customWidth="1"/>
    <col min="8706" max="8706" width="70.421875" style="68" customWidth="1"/>
    <col min="8707" max="8708" width="8.8515625" style="68" customWidth="1"/>
    <col min="8709" max="8709" width="15.00390625" style="68" customWidth="1"/>
    <col min="8710" max="8710" width="17.00390625" style="68" customWidth="1"/>
    <col min="8711" max="8960" width="8.8515625" style="68" customWidth="1"/>
    <col min="8961" max="8961" width="8.57421875" style="68" customWidth="1"/>
    <col min="8962" max="8962" width="70.421875" style="68" customWidth="1"/>
    <col min="8963" max="8964" width="8.8515625" style="68" customWidth="1"/>
    <col min="8965" max="8965" width="15.00390625" style="68" customWidth="1"/>
    <col min="8966" max="8966" width="17.00390625" style="68" customWidth="1"/>
    <col min="8967" max="9216" width="8.8515625" style="68" customWidth="1"/>
    <col min="9217" max="9217" width="8.57421875" style="68" customWidth="1"/>
    <col min="9218" max="9218" width="70.421875" style="68" customWidth="1"/>
    <col min="9219" max="9220" width="8.8515625" style="68" customWidth="1"/>
    <col min="9221" max="9221" width="15.00390625" style="68" customWidth="1"/>
    <col min="9222" max="9222" width="17.00390625" style="68" customWidth="1"/>
    <col min="9223" max="9472" width="8.8515625" style="68" customWidth="1"/>
    <col min="9473" max="9473" width="8.57421875" style="68" customWidth="1"/>
    <col min="9474" max="9474" width="70.421875" style="68" customWidth="1"/>
    <col min="9475" max="9476" width="8.8515625" style="68" customWidth="1"/>
    <col min="9477" max="9477" width="15.00390625" style="68" customWidth="1"/>
    <col min="9478" max="9478" width="17.00390625" style="68" customWidth="1"/>
    <col min="9479" max="9728" width="8.8515625" style="68" customWidth="1"/>
    <col min="9729" max="9729" width="8.57421875" style="68" customWidth="1"/>
    <col min="9730" max="9730" width="70.421875" style="68" customWidth="1"/>
    <col min="9731" max="9732" width="8.8515625" style="68" customWidth="1"/>
    <col min="9733" max="9733" width="15.00390625" style="68" customWidth="1"/>
    <col min="9734" max="9734" width="17.00390625" style="68" customWidth="1"/>
    <col min="9735" max="9984" width="8.8515625" style="68" customWidth="1"/>
    <col min="9985" max="9985" width="8.57421875" style="68" customWidth="1"/>
    <col min="9986" max="9986" width="70.421875" style="68" customWidth="1"/>
    <col min="9987" max="9988" width="8.8515625" style="68" customWidth="1"/>
    <col min="9989" max="9989" width="15.00390625" style="68" customWidth="1"/>
    <col min="9990" max="9990" width="17.00390625" style="68" customWidth="1"/>
    <col min="9991" max="10240" width="8.8515625" style="68" customWidth="1"/>
    <col min="10241" max="10241" width="8.57421875" style="68" customWidth="1"/>
    <col min="10242" max="10242" width="70.421875" style="68" customWidth="1"/>
    <col min="10243" max="10244" width="8.8515625" style="68" customWidth="1"/>
    <col min="10245" max="10245" width="15.00390625" style="68" customWidth="1"/>
    <col min="10246" max="10246" width="17.00390625" style="68" customWidth="1"/>
    <col min="10247" max="10496" width="8.8515625" style="68" customWidth="1"/>
    <col min="10497" max="10497" width="8.57421875" style="68" customWidth="1"/>
    <col min="10498" max="10498" width="70.421875" style="68" customWidth="1"/>
    <col min="10499" max="10500" width="8.8515625" style="68" customWidth="1"/>
    <col min="10501" max="10501" width="15.00390625" style="68" customWidth="1"/>
    <col min="10502" max="10502" width="17.00390625" style="68" customWidth="1"/>
    <col min="10503" max="10752" width="8.8515625" style="68" customWidth="1"/>
    <col min="10753" max="10753" width="8.57421875" style="68" customWidth="1"/>
    <col min="10754" max="10754" width="70.421875" style="68" customWidth="1"/>
    <col min="10755" max="10756" width="8.8515625" style="68" customWidth="1"/>
    <col min="10757" max="10757" width="15.00390625" style="68" customWidth="1"/>
    <col min="10758" max="10758" width="17.00390625" style="68" customWidth="1"/>
    <col min="10759" max="11008" width="8.8515625" style="68" customWidth="1"/>
    <col min="11009" max="11009" width="8.57421875" style="68" customWidth="1"/>
    <col min="11010" max="11010" width="70.421875" style="68" customWidth="1"/>
    <col min="11011" max="11012" width="8.8515625" style="68" customWidth="1"/>
    <col min="11013" max="11013" width="15.00390625" style="68" customWidth="1"/>
    <col min="11014" max="11014" width="17.00390625" style="68" customWidth="1"/>
    <col min="11015" max="11264" width="8.8515625" style="68" customWidth="1"/>
    <col min="11265" max="11265" width="8.57421875" style="68" customWidth="1"/>
    <col min="11266" max="11266" width="70.421875" style="68" customWidth="1"/>
    <col min="11267" max="11268" width="8.8515625" style="68" customWidth="1"/>
    <col min="11269" max="11269" width="15.00390625" style="68" customWidth="1"/>
    <col min="11270" max="11270" width="17.00390625" style="68" customWidth="1"/>
    <col min="11271" max="11520" width="8.8515625" style="68" customWidth="1"/>
    <col min="11521" max="11521" width="8.57421875" style="68" customWidth="1"/>
    <col min="11522" max="11522" width="70.421875" style="68" customWidth="1"/>
    <col min="11523" max="11524" width="8.8515625" style="68" customWidth="1"/>
    <col min="11525" max="11525" width="15.00390625" style="68" customWidth="1"/>
    <col min="11526" max="11526" width="17.00390625" style="68" customWidth="1"/>
    <col min="11527" max="11776" width="8.8515625" style="68" customWidth="1"/>
    <col min="11777" max="11777" width="8.57421875" style="68" customWidth="1"/>
    <col min="11778" max="11778" width="70.421875" style="68" customWidth="1"/>
    <col min="11779" max="11780" width="8.8515625" style="68" customWidth="1"/>
    <col min="11781" max="11781" width="15.00390625" style="68" customWidth="1"/>
    <col min="11782" max="11782" width="17.00390625" style="68" customWidth="1"/>
    <col min="11783" max="12032" width="8.8515625" style="68" customWidth="1"/>
    <col min="12033" max="12033" width="8.57421875" style="68" customWidth="1"/>
    <col min="12034" max="12034" width="70.421875" style="68" customWidth="1"/>
    <col min="12035" max="12036" width="8.8515625" style="68" customWidth="1"/>
    <col min="12037" max="12037" width="15.00390625" style="68" customWidth="1"/>
    <col min="12038" max="12038" width="17.00390625" style="68" customWidth="1"/>
    <col min="12039" max="12288" width="8.8515625" style="68" customWidth="1"/>
    <col min="12289" max="12289" width="8.57421875" style="68" customWidth="1"/>
    <col min="12290" max="12290" width="70.421875" style="68" customWidth="1"/>
    <col min="12291" max="12292" width="8.8515625" style="68" customWidth="1"/>
    <col min="12293" max="12293" width="15.00390625" style="68" customWidth="1"/>
    <col min="12294" max="12294" width="17.00390625" style="68" customWidth="1"/>
    <col min="12295" max="12544" width="8.8515625" style="68" customWidth="1"/>
    <col min="12545" max="12545" width="8.57421875" style="68" customWidth="1"/>
    <col min="12546" max="12546" width="70.421875" style="68" customWidth="1"/>
    <col min="12547" max="12548" width="8.8515625" style="68" customWidth="1"/>
    <col min="12549" max="12549" width="15.00390625" style="68" customWidth="1"/>
    <col min="12550" max="12550" width="17.00390625" style="68" customWidth="1"/>
    <col min="12551" max="12800" width="8.8515625" style="68" customWidth="1"/>
    <col min="12801" max="12801" width="8.57421875" style="68" customWidth="1"/>
    <col min="12802" max="12802" width="70.421875" style="68" customWidth="1"/>
    <col min="12803" max="12804" width="8.8515625" style="68" customWidth="1"/>
    <col min="12805" max="12805" width="15.00390625" style="68" customWidth="1"/>
    <col min="12806" max="12806" width="17.00390625" style="68" customWidth="1"/>
    <col min="12807" max="13056" width="8.8515625" style="68" customWidth="1"/>
    <col min="13057" max="13057" width="8.57421875" style="68" customWidth="1"/>
    <col min="13058" max="13058" width="70.421875" style="68" customWidth="1"/>
    <col min="13059" max="13060" width="8.8515625" style="68" customWidth="1"/>
    <col min="13061" max="13061" width="15.00390625" style="68" customWidth="1"/>
    <col min="13062" max="13062" width="17.00390625" style="68" customWidth="1"/>
    <col min="13063" max="13312" width="8.8515625" style="68" customWidth="1"/>
    <col min="13313" max="13313" width="8.57421875" style="68" customWidth="1"/>
    <col min="13314" max="13314" width="70.421875" style="68" customWidth="1"/>
    <col min="13315" max="13316" width="8.8515625" style="68" customWidth="1"/>
    <col min="13317" max="13317" width="15.00390625" style="68" customWidth="1"/>
    <col min="13318" max="13318" width="17.00390625" style="68" customWidth="1"/>
    <col min="13319" max="13568" width="8.8515625" style="68" customWidth="1"/>
    <col min="13569" max="13569" width="8.57421875" style="68" customWidth="1"/>
    <col min="13570" max="13570" width="70.421875" style="68" customWidth="1"/>
    <col min="13571" max="13572" width="8.8515625" style="68" customWidth="1"/>
    <col min="13573" max="13573" width="15.00390625" style="68" customWidth="1"/>
    <col min="13574" max="13574" width="17.00390625" style="68" customWidth="1"/>
    <col min="13575" max="13824" width="8.8515625" style="68" customWidth="1"/>
    <col min="13825" max="13825" width="8.57421875" style="68" customWidth="1"/>
    <col min="13826" max="13826" width="70.421875" style="68" customWidth="1"/>
    <col min="13827" max="13828" width="8.8515625" style="68" customWidth="1"/>
    <col min="13829" max="13829" width="15.00390625" style="68" customWidth="1"/>
    <col min="13830" max="13830" width="17.00390625" style="68" customWidth="1"/>
    <col min="13831" max="14080" width="8.8515625" style="68" customWidth="1"/>
    <col min="14081" max="14081" width="8.57421875" style="68" customWidth="1"/>
    <col min="14082" max="14082" width="70.421875" style="68" customWidth="1"/>
    <col min="14083" max="14084" width="8.8515625" style="68" customWidth="1"/>
    <col min="14085" max="14085" width="15.00390625" style="68" customWidth="1"/>
    <col min="14086" max="14086" width="17.00390625" style="68" customWidth="1"/>
    <col min="14087" max="14336" width="8.8515625" style="68" customWidth="1"/>
    <col min="14337" max="14337" width="8.57421875" style="68" customWidth="1"/>
    <col min="14338" max="14338" width="70.421875" style="68" customWidth="1"/>
    <col min="14339" max="14340" width="8.8515625" style="68" customWidth="1"/>
    <col min="14341" max="14341" width="15.00390625" style="68" customWidth="1"/>
    <col min="14342" max="14342" width="17.00390625" style="68" customWidth="1"/>
    <col min="14343" max="14592" width="8.8515625" style="68" customWidth="1"/>
    <col min="14593" max="14593" width="8.57421875" style="68" customWidth="1"/>
    <col min="14594" max="14594" width="70.421875" style="68" customWidth="1"/>
    <col min="14595" max="14596" width="8.8515625" style="68" customWidth="1"/>
    <col min="14597" max="14597" width="15.00390625" style="68" customWidth="1"/>
    <col min="14598" max="14598" width="17.00390625" style="68" customWidth="1"/>
    <col min="14599" max="14848" width="8.8515625" style="68" customWidth="1"/>
    <col min="14849" max="14849" width="8.57421875" style="68" customWidth="1"/>
    <col min="14850" max="14850" width="70.421875" style="68" customWidth="1"/>
    <col min="14851" max="14852" width="8.8515625" style="68" customWidth="1"/>
    <col min="14853" max="14853" width="15.00390625" style="68" customWidth="1"/>
    <col min="14854" max="14854" width="17.00390625" style="68" customWidth="1"/>
    <col min="14855" max="15104" width="8.8515625" style="68" customWidth="1"/>
    <col min="15105" max="15105" width="8.57421875" style="68" customWidth="1"/>
    <col min="15106" max="15106" width="70.421875" style="68" customWidth="1"/>
    <col min="15107" max="15108" width="8.8515625" style="68" customWidth="1"/>
    <col min="15109" max="15109" width="15.00390625" style="68" customWidth="1"/>
    <col min="15110" max="15110" width="17.00390625" style="68" customWidth="1"/>
    <col min="15111" max="15360" width="8.8515625" style="68" customWidth="1"/>
    <col min="15361" max="15361" width="8.57421875" style="68" customWidth="1"/>
    <col min="15362" max="15362" width="70.421875" style="68" customWidth="1"/>
    <col min="15363" max="15364" width="8.8515625" style="68" customWidth="1"/>
    <col min="15365" max="15365" width="15.00390625" style="68" customWidth="1"/>
    <col min="15366" max="15366" width="17.00390625" style="68" customWidth="1"/>
    <col min="15367" max="15616" width="8.8515625" style="68" customWidth="1"/>
    <col min="15617" max="15617" width="8.57421875" style="68" customWidth="1"/>
    <col min="15618" max="15618" width="70.421875" style="68" customWidth="1"/>
    <col min="15619" max="15620" width="8.8515625" style="68" customWidth="1"/>
    <col min="15621" max="15621" width="15.00390625" style="68" customWidth="1"/>
    <col min="15622" max="15622" width="17.00390625" style="68" customWidth="1"/>
    <col min="15623" max="15872" width="8.8515625" style="68" customWidth="1"/>
    <col min="15873" max="15873" width="8.57421875" style="68" customWidth="1"/>
    <col min="15874" max="15874" width="70.421875" style="68" customWidth="1"/>
    <col min="15875" max="15876" width="8.8515625" style="68" customWidth="1"/>
    <col min="15877" max="15877" width="15.00390625" style="68" customWidth="1"/>
    <col min="15878" max="15878" width="17.00390625" style="68" customWidth="1"/>
    <col min="15879" max="16128" width="8.8515625" style="68" customWidth="1"/>
    <col min="16129" max="16129" width="8.57421875" style="68" customWidth="1"/>
    <col min="16130" max="16130" width="70.421875" style="68" customWidth="1"/>
    <col min="16131" max="16132" width="8.8515625" style="68" customWidth="1"/>
    <col min="16133" max="16133" width="15.00390625" style="68" customWidth="1"/>
    <col min="16134" max="16134" width="17.00390625" style="68" customWidth="1"/>
    <col min="16135" max="16384" width="8.8515625" style="68" customWidth="1"/>
  </cols>
  <sheetData>
    <row r="1" spans="1:6" ht="12">
      <c r="A1" s="67"/>
      <c r="C1" s="67"/>
      <c r="D1" s="67"/>
      <c r="E1" s="69"/>
      <c r="F1" s="70"/>
    </row>
    <row r="2" spans="1:6" ht="12">
      <c r="A2" s="67"/>
      <c r="B2" s="71" t="s">
        <v>586</v>
      </c>
      <c r="C2" s="67"/>
      <c r="F2" s="70"/>
    </row>
    <row r="3" spans="1:6" ht="12">
      <c r="A3" s="67"/>
      <c r="B3" s="71" t="s">
        <v>587</v>
      </c>
      <c r="C3" s="67"/>
      <c r="F3" s="70"/>
    </row>
    <row r="4" spans="1:5" ht="14.5">
      <c r="A4" s="67"/>
      <c r="B4" s="72"/>
      <c r="C4" s="73"/>
      <c r="D4" s="69"/>
      <c r="E4" s="70"/>
    </row>
    <row r="5" spans="1:5" ht="14.5">
      <c r="A5" s="67"/>
      <c r="B5" s="74" t="s">
        <v>588</v>
      </c>
      <c r="C5" s="73"/>
      <c r="D5" s="69"/>
      <c r="E5" s="70"/>
    </row>
    <row r="6" spans="1:5" ht="14.5">
      <c r="A6" s="67"/>
      <c r="B6" s="74" t="s">
        <v>589</v>
      </c>
      <c r="C6" s="73"/>
      <c r="D6" s="69"/>
      <c r="E6" s="70"/>
    </row>
    <row r="7" spans="1:6" ht="12">
      <c r="A7" s="67"/>
      <c r="C7" s="67"/>
      <c r="D7" s="73"/>
      <c r="E7" s="69"/>
      <c r="F7" s="70"/>
    </row>
    <row r="8" spans="1:6" ht="12">
      <c r="A8" s="67"/>
      <c r="C8" s="67"/>
      <c r="D8" s="73"/>
      <c r="E8" s="69"/>
      <c r="F8" s="70"/>
    </row>
    <row r="9" spans="1:6" ht="12">
      <c r="A9" s="67"/>
      <c r="B9" s="68" t="s">
        <v>590</v>
      </c>
      <c r="C9" s="67" t="s">
        <v>591</v>
      </c>
      <c r="D9" s="67" t="s">
        <v>592</v>
      </c>
      <c r="E9" s="69"/>
      <c r="F9" s="67"/>
    </row>
    <row r="10" spans="1:6" ht="12">
      <c r="A10" s="67"/>
      <c r="C10" s="67"/>
      <c r="D10" s="67"/>
      <c r="E10" s="69"/>
      <c r="F10" s="70"/>
    </row>
    <row r="11" spans="1:6" ht="12">
      <c r="A11" s="67">
        <v>1</v>
      </c>
      <c r="B11" s="68" t="s">
        <v>593</v>
      </c>
      <c r="C11" s="67" t="s">
        <v>594</v>
      </c>
      <c r="D11" s="67">
        <v>1</v>
      </c>
      <c r="E11" s="181"/>
      <c r="F11" s="75">
        <f>SUM(D11*E11)</f>
        <v>0</v>
      </c>
    </row>
    <row r="12" spans="1:6" ht="12">
      <c r="A12" s="67">
        <f aca="true" t="shared" si="0" ref="A12:A64">SUM(A11+1)</f>
        <v>2</v>
      </c>
      <c r="B12" s="68" t="s">
        <v>595</v>
      </c>
      <c r="C12" s="67" t="s">
        <v>594</v>
      </c>
      <c r="D12" s="67">
        <v>1</v>
      </c>
      <c r="E12" s="181"/>
      <c r="F12" s="75">
        <f>SUM(D12*E12)</f>
        <v>0</v>
      </c>
    </row>
    <row r="13" spans="1:6" ht="12">
      <c r="A13" s="67">
        <f t="shared" si="0"/>
        <v>3</v>
      </c>
      <c r="B13" s="68" t="s">
        <v>596</v>
      </c>
      <c r="C13" s="67" t="s">
        <v>594</v>
      </c>
      <c r="D13" s="67">
        <v>1</v>
      </c>
      <c r="E13" s="181"/>
      <c r="F13" s="75">
        <f>SUM(D13*E13)</f>
        <v>0</v>
      </c>
    </row>
    <row r="14" spans="1:6" ht="12">
      <c r="A14" s="67">
        <f t="shared" si="0"/>
        <v>4</v>
      </c>
      <c r="C14" s="67"/>
      <c r="D14" s="67"/>
      <c r="E14" s="69"/>
      <c r="F14" s="75"/>
    </row>
    <row r="15" spans="1:6" ht="12">
      <c r="A15" s="67">
        <f t="shared" si="0"/>
        <v>5</v>
      </c>
      <c r="B15" s="68" t="s">
        <v>597</v>
      </c>
      <c r="C15" s="67" t="s">
        <v>142</v>
      </c>
      <c r="D15" s="67">
        <v>20</v>
      </c>
      <c r="E15" s="181"/>
      <c r="F15" s="75">
        <f>SUM(D15*E15)</f>
        <v>0</v>
      </c>
    </row>
    <row r="16" spans="1:6" ht="12">
      <c r="A16" s="67">
        <f t="shared" si="0"/>
        <v>6</v>
      </c>
      <c r="B16" s="68" t="s">
        <v>598</v>
      </c>
      <c r="C16" s="67" t="s">
        <v>142</v>
      </c>
      <c r="D16" s="67">
        <v>10</v>
      </c>
      <c r="E16" s="181"/>
      <c r="F16" s="75">
        <f>SUM(D16*E16)</f>
        <v>0</v>
      </c>
    </row>
    <row r="17" spans="1:6" ht="12">
      <c r="A17" s="67">
        <f t="shared" si="0"/>
        <v>7</v>
      </c>
      <c r="B17" s="68" t="s">
        <v>599</v>
      </c>
      <c r="C17" s="67" t="s">
        <v>142</v>
      </c>
      <c r="D17" s="67">
        <v>25</v>
      </c>
      <c r="E17" s="181"/>
      <c r="F17" s="75">
        <f>SUM(D17*E17)</f>
        <v>0</v>
      </c>
    </row>
    <row r="18" spans="1:6" ht="12">
      <c r="A18" s="67">
        <f t="shared" si="0"/>
        <v>8</v>
      </c>
      <c r="B18" s="68" t="s">
        <v>600</v>
      </c>
      <c r="C18" s="67" t="s">
        <v>142</v>
      </c>
      <c r="D18" s="67">
        <v>210</v>
      </c>
      <c r="E18" s="181"/>
      <c r="F18" s="75">
        <f>SUM(D18*E18)</f>
        <v>0</v>
      </c>
    </row>
    <row r="19" spans="1:6" ht="12">
      <c r="A19" s="67">
        <f t="shared" si="0"/>
        <v>9</v>
      </c>
      <c r="B19" s="68" t="s">
        <v>601</v>
      </c>
      <c r="C19" s="67" t="s">
        <v>142</v>
      </c>
      <c r="D19" s="67">
        <v>180</v>
      </c>
      <c r="E19" s="181"/>
      <c r="F19" s="75">
        <f>SUM(D19*E19)</f>
        <v>0</v>
      </c>
    </row>
    <row r="20" spans="1:6" ht="12">
      <c r="A20" s="67">
        <f t="shared" si="0"/>
        <v>10</v>
      </c>
      <c r="C20" s="67"/>
      <c r="D20" s="67"/>
      <c r="E20" s="69"/>
      <c r="F20" s="75"/>
    </row>
    <row r="21" spans="1:6" ht="12">
      <c r="A21" s="67">
        <f t="shared" si="0"/>
        <v>11</v>
      </c>
      <c r="B21" s="68" t="s">
        <v>602</v>
      </c>
      <c r="C21" s="67" t="s">
        <v>142</v>
      </c>
      <c r="D21" s="67">
        <v>20</v>
      </c>
      <c r="E21" s="181"/>
      <c r="F21" s="75">
        <f>SUM(D21*E21)</f>
        <v>0</v>
      </c>
    </row>
    <row r="22" spans="1:6" ht="12">
      <c r="A22" s="67">
        <f t="shared" si="0"/>
        <v>12</v>
      </c>
      <c r="B22" s="68" t="s">
        <v>603</v>
      </c>
      <c r="C22" s="67" t="s">
        <v>142</v>
      </c>
      <c r="D22" s="67">
        <v>15</v>
      </c>
      <c r="E22" s="181"/>
      <c r="F22" s="75">
        <f>SUM(D22*E22)</f>
        <v>0</v>
      </c>
    </row>
    <row r="23" spans="1:6" ht="12">
      <c r="A23" s="67">
        <f t="shared" si="0"/>
        <v>13</v>
      </c>
      <c r="C23" s="67"/>
      <c r="D23" s="67"/>
      <c r="E23" s="69"/>
      <c r="F23" s="75"/>
    </row>
    <row r="24" spans="1:6" ht="12">
      <c r="A24" s="67">
        <f t="shared" si="0"/>
        <v>14</v>
      </c>
      <c r="B24" s="68" t="s">
        <v>604</v>
      </c>
      <c r="C24" s="67" t="s">
        <v>594</v>
      </c>
      <c r="D24" s="67">
        <v>34</v>
      </c>
      <c r="E24" s="181"/>
      <c r="F24" s="75">
        <f>SUM(D24*E24)</f>
        <v>0</v>
      </c>
    </row>
    <row r="25" spans="1:6" ht="12">
      <c r="A25" s="67">
        <f t="shared" si="0"/>
        <v>15</v>
      </c>
      <c r="B25" s="68" t="s">
        <v>605</v>
      </c>
      <c r="C25" s="67" t="s">
        <v>594</v>
      </c>
      <c r="D25" s="67">
        <v>2</v>
      </c>
      <c r="E25" s="181"/>
      <c r="F25" s="75">
        <f>SUM(D25*E25)</f>
        <v>0</v>
      </c>
    </row>
    <row r="26" spans="1:6" ht="12">
      <c r="A26" s="67">
        <f t="shared" si="0"/>
        <v>16</v>
      </c>
      <c r="B26" s="68" t="s">
        <v>606</v>
      </c>
      <c r="C26" s="67" t="s">
        <v>594</v>
      </c>
      <c r="D26" s="67">
        <v>63</v>
      </c>
      <c r="E26" s="181"/>
      <c r="F26" s="75">
        <f>SUM(D26*E26)</f>
        <v>0</v>
      </c>
    </row>
    <row r="27" spans="1:6" ht="12">
      <c r="A27" s="67">
        <f t="shared" si="0"/>
        <v>17</v>
      </c>
      <c r="C27" s="67"/>
      <c r="D27" s="67"/>
      <c r="E27" s="69"/>
      <c r="F27" s="75"/>
    </row>
    <row r="28" spans="1:6" ht="12">
      <c r="A28" s="67">
        <f t="shared" si="0"/>
        <v>18</v>
      </c>
      <c r="B28" s="68" t="s">
        <v>607</v>
      </c>
      <c r="C28" s="67" t="s">
        <v>594</v>
      </c>
      <c r="D28" s="67">
        <v>2</v>
      </c>
      <c r="E28" s="181"/>
      <c r="F28" s="75">
        <f>SUM(D28*E28)</f>
        <v>0</v>
      </c>
    </row>
    <row r="29" spans="1:6" ht="12">
      <c r="A29" s="67">
        <f t="shared" si="0"/>
        <v>19</v>
      </c>
      <c r="B29" s="68" t="s">
        <v>608</v>
      </c>
      <c r="C29" s="67" t="s">
        <v>594</v>
      </c>
      <c r="D29" s="67">
        <v>6</v>
      </c>
      <c r="E29" s="181"/>
      <c r="F29" s="75">
        <f>SUM(D29*E29)</f>
        <v>0</v>
      </c>
    </row>
    <row r="30" spans="1:6" ht="12">
      <c r="A30" s="67">
        <f t="shared" si="0"/>
        <v>20</v>
      </c>
      <c r="B30" s="68" t="s">
        <v>609</v>
      </c>
      <c r="C30" s="67" t="s">
        <v>594</v>
      </c>
      <c r="D30" s="67">
        <v>2</v>
      </c>
      <c r="E30" s="181"/>
      <c r="F30" s="75">
        <f>SUM(D30*E30)</f>
        <v>0</v>
      </c>
    </row>
    <row r="31" spans="1:6" ht="12">
      <c r="A31" s="67">
        <f t="shared" si="0"/>
        <v>21</v>
      </c>
      <c r="B31" s="68" t="s">
        <v>610</v>
      </c>
      <c r="C31" s="67" t="s">
        <v>594</v>
      </c>
      <c r="D31" s="67">
        <v>2</v>
      </c>
      <c r="E31" s="181"/>
      <c r="F31" s="75">
        <f>SUM(D31*E31)</f>
        <v>0</v>
      </c>
    </row>
    <row r="32" spans="1:6" ht="12">
      <c r="A32" s="67">
        <f t="shared" si="0"/>
        <v>22</v>
      </c>
      <c r="B32" s="68" t="s">
        <v>611</v>
      </c>
      <c r="C32" s="67" t="s">
        <v>594</v>
      </c>
      <c r="D32" s="67">
        <v>2</v>
      </c>
      <c r="E32" s="181"/>
      <c r="F32" s="75">
        <f>SUM(D32*E32)</f>
        <v>0</v>
      </c>
    </row>
    <row r="33" spans="1:6" ht="12">
      <c r="A33" s="67">
        <f t="shared" si="0"/>
        <v>23</v>
      </c>
      <c r="C33" s="67"/>
      <c r="D33" s="67"/>
      <c r="E33" s="69"/>
      <c r="F33" s="75"/>
    </row>
    <row r="34" spans="1:6" ht="12">
      <c r="A34" s="67">
        <f t="shared" si="0"/>
        <v>24</v>
      </c>
      <c r="B34" s="68" t="s">
        <v>612</v>
      </c>
      <c r="C34" s="67" t="s">
        <v>594</v>
      </c>
      <c r="D34" s="67">
        <v>33</v>
      </c>
      <c r="E34" s="181"/>
      <c r="F34" s="75">
        <f>SUM(D34*E34)</f>
        <v>0</v>
      </c>
    </row>
    <row r="35" spans="1:6" ht="12">
      <c r="A35" s="67">
        <f t="shared" si="0"/>
        <v>25</v>
      </c>
      <c r="C35" s="67"/>
      <c r="D35" s="67"/>
      <c r="E35" s="69"/>
      <c r="F35" s="75"/>
    </row>
    <row r="36" spans="1:6" ht="12">
      <c r="A36" s="67">
        <f t="shared" si="0"/>
        <v>26</v>
      </c>
      <c r="B36" s="68" t="s">
        <v>613</v>
      </c>
      <c r="C36" s="67" t="s">
        <v>594</v>
      </c>
      <c r="D36" s="67">
        <v>2</v>
      </c>
      <c r="E36" s="181"/>
      <c r="F36" s="75">
        <f>SUM(D36*E36)</f>
        <v>0</v>
      </c>
    </row>
    <row r="37" spans="1:6" ht="12">
      <c r="A37" s="67">
        <f t="shared" si="0"/>
        <v>27</v>
      </c>
      <c r="B37" s="68" t="s">
        <v>614</v>
      </c>
      <c r="C37" s="67" t="s">
        <v>594</v>
      </c>
      <c r="D37" s="67">
        <v>1</v>
      </c>
      <c r="E37" s="181"/>
      <c r="F37" s="75">
        <f>SUM(D37*E37)</f>
        <v>0</v>
      </c>
    </row>
    <row r="38" spans="1:6" ht="12">
      <c r="A38" s="67">
        <f t="shared" si="0"/>
        <v>28</v>
      </c>
      <c r="B38" s="68" t="s">
        <v>615</v>
      </c>
      <c r="C38" s="67" t="s">
        <v>594</v>
      </c>
      <c r="D38" s="67">
        <v>1</v>
      </c>
      <c r="E38" s="181"/>
      <c r="F38" s="75">
        <f>SUM(D38*E38)</f>
        <v>0</v>
      </c>
    </row>
    <row r="39" spans="1:6" ht="12">
      <c r="A39" s="67">
        <f t="shared" si="0"/>
        <v>29</v>
      </c>
      <c r="C39" s="67"/>
      <c r="D39" s="67"/>
      <c r="E39" s="69"/>
      <c r="F39" s="75"/>
    </row>
    <row r="40" spans="1:6" ht="12">
      <c r="A40" s="67">
        <f t="shared" si="0"/>
        <v>30</v>
      </c>
      <c r="B40" s="68" t="s">
        <v>616</v>
      </c>
      <c r="C40" s="67" t="s">
        <v>594</v>
      </c>
      <c r="D40" s="67">
        <v>21</v>
      </c>
      <c r="E40" s="181"/>
      <c r="F40" s="75">
        <f>SUM(D40*E40)</f>
        <v>0</v>
      </c>
    </row>
    <row r="41" spans="1:6" ht="12">
      <c r="A41" s="67">
        <f t="shared" si="0"/>
        <v>31</v>
      </c>
      <c r="B41" s="68" t="s">
        <v>617</v>
      </c>
      <c r="C41" s="67" t="s">
        <v>594</v>
      </c>
      <c r="D41" s="67">
        <v>2</v>
      </c>
      <c r="E41" s="181"/>
      <c r="F41" s="75">
        <f>SUM(D41*E41)</f>
        <v>0</v>
      </c>
    </row>
    <row r="42" spans="1:6" ht="12">
      <c r="A42" s="67">
        <f t="shared" si="0"/>
        <v>32</v>
      </c>
      <c r="B42" s="68" t="s">
        <v>618</v>
      </c>
      <c r="C42" s="67" t="s">
        <v>594</v>
      </c>
      <c r="D42" s="67">
        <v>1</v>
      </c>
      <c r="E42" s="181"/>
      <c r="F42" s="75">
        <f>SUM(D42*E42)</f>
        <v>0</v>
      </c>
    </row>
    <row r="43" spans="1:6" ht="12">
      <c r="A43" s="67">
        <f t="shared" si="0"/>
        <v>33</v>
      </c>
      <c r="C43" s="67"/>
      <c r="D43" s="67"/>
      <c r="E43" s="69"/>
      <c r="F43" s="75"/>
    </row>
    <row r="44" spans="1:6" ht="12">
      <c r="A44" s="67">
        <f t="shared" si="0"/>
        <v>34</v>
      </c>
      <c r="B44" s="68" t="s">
        <v>619</v>
      </c>
      <c r="C44" s="67" t="s">
        <v>594</v>
      </c>
      <c r="D44" s="67">
        <v>8</v>
      </c>
      <c r="E44" s="181"/>
      <c r="F44" s="75">
        <f>SUM(D44*E44)</f>
        <v>0</v>
      </c>
    </row>
    <row r="45" spans="1:6" ht="12">
      <c r="A45" s="67">
        <f t="shared" si="0"/>
        <v>35</v>
      </c>
      <c r="B45" s="68" t="s">
        <v>620</v>
      </c>
      <c r="C45" s="67" t="s">
        <v>594</v>
      </c>
      <c r="D45" s="67">
        <v>1</v>
      </c>
      <c r="E45" s="181"/>
      <c r="F45" s="75">
        <f>SUM(D45*E45)</f>
        <v>0</v>
      </c>
    </row>
    <row r="46" spans="1:6" ht="12">
      <c r="A46" s="67">
        <f t="shared" si="0"/>
        <v>36</v>
      </c>
      <c r="B46" s="68" t="s">
        <v>621</v>
      </c>
      <c r="C46" s="67" t="s">
        <v>594</v>
      </c>
      <c r="D46" s="67">
        <v>1</v>
      </c>
      <c r="E46" s="181"/>
      <c r="F46" s="75">
        <f>SUM(D46*E46)</f>
        <v>0</v>
      </c>
    </row>
    <row r="47" spans="1:6" ht="12">
      <c r="A47" s="67">
        <f t="shared" si="0"/>
        <v>37</v>
      </c>
      <c r="B47" s="68" t="s">
        <v>622</v>
      </c>
      <c r="C47" s="67" t="s">
        <v>594</v>
      </c>
      <c r="D47" s="67">
        <v>3</v>
      </c>
      <c r="E47" s="181"/>
      <c r="F47" s="75"/>
    </row>
    <row r="48" spans="1:6" ht="12">
      <c r="A48" s="67">
        <f t="shared" si="0"/>
        <v>38</v>
      </c>
      <c r="B48" s="68" t="s">
        <v>623</v>
      </c>
      <c r="C48" s="67" t="s">
        <v>594</v>
      </c>
      <c r="D48" s="67">
        <v>1</v>
      </c>
      <c r="E48" s="181"/>
      <c r="F48" s="75">
        <f>SUM(D48*E48)</f>
        <v>0</v>
      </c>
    </row>
    <row r="49" spans="1:6" ht="12">
      <c r="A49" s="67">
        <f t="shared" si="0"/>
        <v>39</v>
      </c>
      <c r="B49" s="68" t="s">
        <v>624</v>
      </c>
      <c r="C49" s="67" t="s">
        <v>594</v>
      </c>
      <c r="D49" s="67">
        <v>5</v>
      </c>
      <c r="E49" s="181"/>
      <c r="F49" s="75">
        <f>SUM(D49*E49)</f>
        <v>0</v>
      </c>
    </row>
    <row r="50" spans="1:6" ht="12">
      <c r="A50" s="67">
        <f t="shared" si="0"/>
        <v>40</v>
      </c>
      <c r="C50" s="67"/>
      <c r="D50" s="67"/>
      <c r="E50" s="69"/>
      <c r="F50" s="75"/>
    </row>
    <row r="51" spans="1:6" ht="12">
      <c r="A51" s="67">
        <f t="shared" si="0"/>
        <v>41</v>
      </c>
      <c r="C51" s="67"/>
      <c r="D51" s="67"/>
      <c r="E51" s="75"/>
      <c r="F51" s="69"/>
    </row>
    <row r="52" spans="1:6" ht="12">
      <c r="A52" s="67">
        <f t="shared" si="0"/>
        <v>42</v>
      </c>
      <c r="B52" s="68" t="s">
        <v>625</v>
      </c>
      <c r="C52" s="67" t="s">
        <v>594</v>
      </c>
      <c r="D52" s="67">
        <v>24</v>
      </c>
      <c r="E52" s="181"/>
      <c r="F52" s="75">
        <f>SUM(D52*E52)</f>
        <v>0</v>
      </c>
    </row>
    <row r="53" spans="1:6" ht="12">
      <c r="A53" s="67">
        <f t="shared" si="0"/>
        <v>43</v>
      </c>
      <c r="B53" s="68" t="s">
        <v>626</v>
      </c>
      <c r="C53" s="67" t="s">
        <v>594</v>
      </c>
      <c r="D53" s="67">
        <v>8</v>
      </c>
      <c r="E53" s="181"/>
      <c r="F53" s="75">
        <f>SUM(D53*E53)</f>
        <v>0</v>
      </c>
    </row>
    <row r="54" spans="1:6" ht="12">
      <c r="A54" s="67">
        <f t="shared" si="0"/>
        <v>44</v>
      </c>
      <c r="B54" s="68" t="s">
        <v>627</v>
      </c>
      <c r="C54" s="67" t="s">
        <v>594</v>
      </c>
      <c r="D54" s="67">
        <v>18</v>
      </c>
      <c r="E54" s="181"/>
      <c r="F54" s="75">
        <f>SUM(D54*E54)</f>
        <v>0</v>
      </c>
    </row>
    <row r="55" spans="1:6" ht="12">
      <c r="A55" s="67">
        <f t="shared" si="0"/>
        <v>45</v>
      </c>
      <c r="C55" s="67"/>
      <c r="D55" s="67"/>
      <c r="E55" s="69"/>
      <c r="F55" s="75"/>
    </row>
    <row r="56" spans="1:6" ht="12">
      <c r="A56" s="67">
        <f t="shared" si="0"/>
        <v>46</v>
      </c>
      <c r="B56" s="68" t="s">
        <v>628</v>
      </c>
      <c r="C56" s="67"/>
      <c r="D56" s="67"/>
      <c r="E56" s="69"/>
      <c r="F56" s="75">
        <f>SUM(F3:F54)</f>
        <v>0</v>
      </c>
    </row>
    <row r="57" spans="1:6" ht="12">
      <c r="A57" s="67">
        <f t="shared" si="0"/>
        <v>47</v>
      </c>
      <c r="B57" s="68" t="s">
        <v>629</v>
      </c>
      <c r="C57" s="67"/>
      <c r="D57" s="67"/>
      <c r="E57" s="69"/>
      <c r="F57" s="182"/>
    </row>
    <row r="58" spans="1:6" ht="12">
      <c r="A58" s="67">
        <f t="shared" si="0"/>
        <v>48</v>
      </c>
      <c r="B58" s="68" t="s">
        <v>630</v>
      </c>
      <c r="C58" s="67" t="s">
        <v>594</v>
      </c>
      <c r="D58" s="67">
        <v>3</v>
      </c>
      <c r="E58" s="181"/>
      <c r="F58" s="75">
        <f aca="true" t="shared" si="1" ref="F58:F63">SUM(D58*E58)</f>
        <v>0</v>
      </c>
    </row>
    <row r="59" spans="1:6" ht="12">
      <c r="A59" s="67">
        <f t="shared" si="0"/>
        <v>49</v>
      </c>
      <c r="B59" s="68" t="s">
        <v>631</v>
      </c>
      <c r="C59" s="67" t="s">
        <v>594</v>
      </c>
      <c r="D59" s="67">
        <v>1</v>
      </c>
      <c r="E59" s="181"/>
      <c r="F59" s="75">
        <f t="shared" si="1"/>
        <v>0</v>
      </c>
    </row>
    <row r="60" spans="1:6" ht="12">
      <c r="A60" s="67">
        <f t="shared" si="0"/>
        <v>50</v>
      </c>
      <c r="B60" s="68" t="s">
        <v>632</v>
      </c>
      <c r="C60" s="67" t="s">
        <v>142</v>
      </c>
      <c r="D60" s="67">
        <v>180</v>
      </c>
      <c r="E60" s="181"/>
      <c r="F60" s="75">
        <f t="shared" si="1"/>
        <v>0</v>
      </c>
    </row>
    <row r="61" spans="1:6" ht="12">
      <c r="A61" s="67">
        <f t="shared" si="0"/>
        <v>51</v>
      </c>
      <c r="B61" s="68" t="s">
        <v>633</v>
      </c>
      <c r="C61" s="67" t="s">
        <v>594</v>
      </c>
      <c r="D61" s="67">
        <v>1</v>
      </c>
      <c r="E61" s="181"/>
      <c r="F61" s="75">
        <f t="shared" si="1"/>
        <v>0</v>
      </c>
    </row>
    <row r="62" spans="1:6" ht="12">
      <c r="A62" s="67">
        <f t="shared" si="0"/>
        <v>52</v>
      </c>
      <c r="B62" s="68" t="s">
        <v>634</v>
      </c>
      <c r="C62" s="67" t="s">
        <v>218</v>
      </c>
      <c r="D62" s="67">
        <v>2</v>
      </c>
      <c r="E62" s="181"/>
      <c r="F62" s="75">
        <f t="shared" si="1"/>
        <v>0</v>
      </c>
    </row>
    <row r="63" spans="1:6" ht="12">
      <c r="A63" s="67">
        <f t="shared" si="0"/>
        <v>53</v>
      </c>
      <c r="B63" s="68" t="s">
        <v>635</v>
      </c>
      <c r="C63" s="67" t="s">
        <v>218</v>
      </c>
      <c r="D63" s="67">
        <v>5</v>
      </c>
      <c r="E63" s="181"/>
      <c r="F63" s="75">
        <f t="shared" si="1"/>
        <v>0</v>
      </c>
    </row>
    <row r="64" spans="1:6" ht="12">
      <c r="A64" s="67">
        <f t="shared" si="0"/>
        <v>54</v>
      </c>
      <c r="B64" s="68" t="s">
        <v>636</v>
      </c>
      <c r="C64" s="67"/>
      <c r="D64" s="67"/>
      <c r="E64" s="69"/>
      <c r="F64" s="75">
        <f>SUM(F56:F63)</f>
        <v>0</v>
      </c>
    </row>
    <row r="65" spans="1:6" ht="12">
      <c r="A65" s="67"/>
      <c r="C65" s="67"/>
      <c r="D65" s="67"/>
      <c r="E65" s="69"/>
      <c r="F65" s="75"/>
    </row>
    <row r="66" spans="1:6" ht="12">
      <c r="A66" s="67"/>
      <c r="C66" s="67"/>
      <c r="D66" s="67"/>
      <c r="E66" s="69"/>
      <c r="F66" s="70"/>
    </row>
  </sheetData>
  <sheetProtection algorithmName="SHA-512" hashValue="pCgy3QDPMd+SahOidbkoErdA+iaoKBdBfnZi7+sXSx56hUqLpQTQZ28BYfZq/+PZcDcAWSumx/mUfUcA6M6nZQ==" saltValue="Yz16ABrFtKTFTHqI5qAaRA==" spinCount="100000" sheet="1" selectLockedCells="1"/>
  <printOptions gridLines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2B10-8A81-4EB5-AE26-B059B9A581AB}">
  <dimension ref="A1:I20"/>
  <sheetViews>
    <sheetView workbookViewId="0" topLeftCell="A1">
      <selection activeCell="E11" sqref="E11"/>
    </sheetView>
  </sheetViews>
  <sheetFormatPr defaultColWidth="9.140625" defaultRowHeight="12"/>
  <cols>
    <col min="1" max="1" width="8.8515625" style="68" customWidth="1"/>
    <col min="2" max="2" width="57.421875" style="68" customWidth="1"/>
    <col min="3" max="3" width="12.7109375" style="68" customWidth="1"/>
    <col min="4" max="4" width="10.7109375" style="68" customWidth="1"/>
    <col min="5" max="5" width="11.7109375" style="68" customWidth="1"/>
    <col min="6" max="6" width="12.7109375" style="68" customWidth="1"/>
    <col min="7" max="257" width="8.8515625" style="68" customWidth="1"/>
    <col min="258" max="258" width="68.7109375" style="68" customWidth="1"/>
    <col min="259" max="261" width="8.8515625" style="68" customWidth="1"/>
    <col min="262" max="262" width="12.7109375" style="68" customWidth="1"/>
    <col min="263" max="513" width="8.8515625" style="68" customWidth="1"/>
    <col min="514" max="514" width="68.7109375" style="68" customWidth="1"/>
    <col min="515" max="517" width="8.8515625" style="68" customWidth="1"/>
    <col min="518" max="518" width="12.7109375" style="68" customWidth="1"/>
    <col min="519" max="769" width="8.8515625" style="68" customWidth="1"/>
    <col min="770" max="770" width="68.7109375" style="68" customWidth="1"/>
    <col min="771" max="773" width="8.8515625" style="68" customWidth="1"/>
    <col min="774" max="774" width="12.7109375" style="68" customWidth="1"/>
    <col min="775" max="1025" width="8.8515625" style="68" customWidth="1"/>
    <col min="1026" max="1026" width="68.7109375" style="68" customWidth="1"/>
    <col min="1027" max="1029" width="8.8515625" style="68" customWidth="1"/>
    <col min="1030" max="1030" width="12.7109375" style="68" customWidth="1"/>
    <col min="1031" max="1281" width="8.8515625" style="68" customWidth="1"/>
    <col min="1282" max="1282" width="68.7109375" style="68" customWidth="1"/>
    <col min="1283" max="1285" width="8.8515625" style="68" customWidth="1"/>
    <col min="1286" max="1286" width="12.7109375" style="68" customWidth="1"/>
    <col min="1287" max="1537" width="8.8515625" style="68" customWidth="1"/>
    <col min="1538" max="1538" width="68.7109375" style="68" customWidth="1"/>
    <col min="1539" max="1541" width="8.8515625" style="68" customWidth="1"/>
    <col min="1542" max="1542" width="12.7109375" style="68" customWidth="1"/>
    <col min="1543" max="1793" width="8.8515625" style="68" customWidth="1"/>
    <col min="1794" max="1794" width="68.7109375" style="68" customWidth="1"/>
    <col min="1795" max="1797" width="8.8515625" style="68" customWidth="1"/>
    <col min="1798" max="1798" width="12.7109375" style="68" customWidth="1"/>
    <col min="1799" max="2049" width="8.8515625" style="68" customWidth="1"/>
    <col min="2050" max="2050" width="68.7109375" style="68" customWidth="1"/>
    <col min="2051" max="2053" width="8.8515625" style="68" customWidth="1"/>
    <col min="2054" max="2054" width="12.7109375" style="68" customWidth="1"/>
    <col min="2055" max="2305" width="8.8515625" style="68" customWidth="1"/>
    <col min="2306" max="2306" width="68.7109375" style="68" customWidth="1"/>
    <col min="2307" max="2309" width="8.8515625" style="68" customWidth="1"/>
    <col min="2310" max="2310" width="12.7109375" style="68" customWidth="1"/>
    <col min="2311" max="2561" width="8.8515625" style="68" customWidth="1"/>
    <col min="2562" max="2562" width="68.7109375" style="68" customWidth="1"/>
    <col min="2563" max="2565" width="8.8515625" style="68" customWidth="1"/>
    <col min="2566" max="2566" width="12.7109375" style="68" customWidth="1"/>
    <col min="2567" max="2817" width="8.8515625" style="68" customWidth="1"/>
    <col min="2818" max="2818" width="68.7109375" style="68" customWidth="1"/>
    <col min="2819" max="2821" width="8.8515625" style="68" customWidth="1"/>
    <col min="2822" max="2822" width="12.7109375" style="68" customWidth="1"/>
    <col min="2823" max="3073" width="8.8515625" style="68" customWidth="1"/>
    <col min="3074" max="3074" width="68.7109375" style="68" customWidth="1"/>
    <col min="3075" max="3077" width="8.8515625" style="68" customWidth="1"/>
    <col min="3078" max="3078" width="12.7109375" style="68" customWidth="1"/>
    <col min="3079" max="3329" width="8.8515625" style="68" customWidth="1"/>
    <col min="3330" max="3330" width="68.7109375" style="68" customWidth="1"/>
    <col min="3331" max="3333" width="8.8515625" style="68" customWidth="1"/>
    <col min="3334" max="3334" width="12.7109375" style="68" customWidth="1"/>
    <col min="3335" max="3585" width="8.8515625" style="68" customWidth="1"/>
    <col min="3586" max="3586" width="68.7109375" style="68" customWidth="1"/>
    <col min="3587" max="3589" width="8.8515625" style="68" customWidth="1"/>
    <col min="3590" max="3590" width="12.7109375" style="68" customWidth="1"/>
    <col min="3591" max="3841" width="8.8515625" style="68" customWidth="1"/>
    <col min="3842" max="3842" width="68.7109375" style="68" customWidth="1"/>
    <col min="3843" max="3845" width="8.8515625" style="68" customWidth="1"/>
    <col min="3846" max="3846" width="12.7109375" style="68" customWidth="1"/>
    <col min="3847" max="4097" width="8.8515625" style="68" customWidth="1"/>
    <col min="4098" max="4098" width="68.7109375" style="68" customWidth="1"/>
    <col min="4099" max="4101" width="8.8515625" style="68" customWidth="1"/>
    <col min="4102" max="4102" width="12.7109375" style="68" customWidth="1"/>
    <col min="4103" max="4353" width="8.8515625" style="68" customWidth="1"/>
    <col min="4354" max="4354" width="68.7109375" style="68" customWidth="1"/>
    <col min="4355" max="4357" width="8.8515625" style="68" customWidth="1"/>
    <col min="4358" max="4358" width="12.7109375" style="68" customWidth="1"/>
    <col min="4359" max="4609" width="8.8515625" style="68" customWidth="1"/>
    <col min="4610" max="4610" width="68.7109375" style="68" customWidth="1"/>
    <col min="4611" max="4613" width="8.8515625" style="68" customWidth="1"/>
    <col min="4614" max="4614" width="12.7109375" style="68" customWidth="1"/>
    <col min="4615" max="4865" width="8.8515625" style="68" customWidth="1"/>
    <col min="4866" max="4866" width="68.7109375" style="68" customWidth="1"/>
    <col min="4867" max="4869" width="8.8515625" style="68" customWidth="1"/>
    <col min="4870" max="4870" width="12.7109375" style="68" customWidth="1"/>
    <col min="4871" max="5121" width="8.8515625" style="68" customWidth="1"/>
    <col min="5122" max="5122" width="68.7109375" style="68" customWidth="1"/>
    <col min="5123" max="5125" width="8.8515625" style="68" customWidth="1"/>
    <col min="5126" max="5126" width="12.7109375" style="68" customWidth="1"/>
    <col min="5127" max="5377" width="8.8515625" style="68" customWidth="1"/>
    <col min="5378" max="5378" width="68.7109375" style="68" customWidth="1"/>
    <col min="5379" max="5381" width="8.8515625" style="68" customWidth="1"/>
    <col min="5382" max="5382" width="12.7109375" style="68" customWidth="1"/>
    <col min="5383" max="5633" width="8.8515625" style="68" customWidth="1"/>
    <col min="5634" max="5634" width="68.7109375" style="68" customWidth="1"/>
    <col min="5635" max="5637" width="8.8515625" style="68" customWidth="1"/>
    <col min="5638" max="5638" width="12.7109375" style="68" customWidth="1"/>
    <col min="5639" max="5889" width="8.8515625" style="68" customWidth="1"/>
    <col min="5890" max="5890" width="68.7109375" style="68" customWidth="1"/>
    <col min="5891" max="5893" width="8.8515625" style="68" customWidth="1"/>
    <col min="5894" max="5894" width="12.7109375" style="68" customWidth="1"/>
    <col min="5895" max="6145" width="8.8515625" style="68" customWidth="1"/>
    <col min="6146" max="6146" width="68.7109375" style="68" customWidth="1"/>
    <col min="6147" max="6149" width="8.8515625" style="68" customWidth="1"/>
    <col min="6150" max="6150" width="12.7109375" style="68" customWidth="1"/>
    <col min="6151" max="6401" width="8.8515625" style="68" customWidth="1"/>
    <col min="6402" max="6402" width="68.7109375" style="68" customWidth="1"/>
    <col min="6403" max="6405" width="8.8515625" style="68" customWidth="1"/>
    <col min="6406" max="6406" width="12.7109375" style="68" customWidth="1"/>
    <col min="6407" max="6657" width="8.8515625" style="68" customWidth="1"/>
    <col min="6658" max="6658" width="68.7109375" style="68" customWidth="1"/>
    <col min="6659" max="6661" width="8.8515625" style="68" customWidth="1"/>
    <col min="6662" max="6662" width="12.7109375" style="68" customWidth="1"/>
    <col min="6663" max="6913" width="8.8515625" style="68" customWidth="1"/>
    <col min="6914" max="6914" width="68.7109375" style="68" customWidth="1"/>
    <col min="6915" max="6917" width="8.8515625" style="68" customWidth="1"/>
    <col min="6918" max="6918" width="12.7109375" style="68" customWidth="1"/>
    <col min="6919" max="7169" width="8.8515625" style="68" customWidth="1"/>
    <col min="7170" max="7170" width="68.7109375" style="68" customWidth="1"/>
    <col min="7171" max="7173" width="8.8515625" style="68" customWidth="1"/>
    <col min="7174" max="7174" width="12.7109375" style="68" customWidth="1"/>
    <col min="7175" max="7425" width="8.8515625" style="68" customWidth="1"/>
    <col min="7426" max="7426" width="68.7109375" style="68" customWidth="1"/>
    <col min="7427" max="7429" width="8.8515625" style="68" customWidth="1"/>
    <col min="7430" max="7430" width="12.7109375" style="68" customWidth="1"/>
    <col min="7431" max="7681" width="8.8515625" style="68" customWidth="1"/>
    <col min="7682" max="7682" width="68.7109375" style="68" customWidth="1"/>
    <col min="7683" max="7685" width="8.8515625" style="68" customWidth="1"/>
    <col min="7686" max="7686" width="12.7109375" style="68" customWidth="1"/>
    <col min="7687" max="7937" width="8.8515625" style="68" customWidth="1"/>
    <col min="7938" max="7938" width="68.7109375" style="68" customWidth="1"/>
    <col min="7939" max="7941" width="8.8515625" style="68" customWidth="1"/>
    <col min="7942" max="7942" width="12.7109375" style="68" customWidth="1"/>
    <col min="7943" max="8193" width="8.8515625" style="68" customWidth="1"/>
    <col min="8194" max="8194" width="68.7109375" style="68" customWidth="1"/>
    <col min="8195" max="8197" width="8.8515625" style="68" customWidth="1"/>
    <col min="8198" max="8198" width="12.7109375" style="68" customWidth="1"/>
    <col min="8199" max="8449" width="8.8515625" style="68" customWidth="1"/>
    <col min="8450" max="8450" width="68.7109375" style="68" customWidth="1"/>
    <col min="8451" max="8453" width="8.8515625" style="68" customWidth="1"/>
    <col min="8454" max="8454" width="12.7109375" style="68" customWidth="1"/>
    <col min="8455" max="8705" width="8.8515625" style="68" customWidth="1"/>
    <col min="8706" max="8706" width="68.7109375" style="68" customWidth="1"/>
    <col min="8707" max="8709" width="8.8515625" style="68" customWidth="1"/>
    <col min="8710" max="8710" width="12.7109375" style="68" customWidth="1"/>
    <col min="8711" max="8961" width="8.8515625" style="68" customWidth="1"/>
    <col min="8962" max="8962" width="68.7109375" style="68" customWidth="1"/>
    <col min="8963" max="8965" width="8.8515625" style="68" customWidth="1"/>
    <col min="8966" max="8966" width="12.7109375" style="68" customWidth="1"/>
    <col min="8967" max="9217" width="8.8515625" style="68" customWidth="1"/>
    <col min="9218" max="9218" width="68.7109375" style="68" customWidth="1"/>
    <col min="9219" max="9221" width="8.8515625" style="68" customWidth="1"/>
    <col min="9222" max="9222" width="12.7109375" style="68" customWidth="1"/>
    <col min="9223" max="9473" width="8.8515625" style="68" customWidth="1"/>
    <col min="9474" max="9474" width="68.7109375" style="68" customWidth="1"/>
    <col min="9475" max="9477" width="8.8515625" style="68" customWidth="1"/>
    <col min="9478" max="9478" width="12.7109375" style="68" customWidth="1"/>
    <col min="9479" max="9729" width="8.8515625" style="68" customWidth="1"/>
    <col min="9730" max="9730" width="68.7109375" style="68" customWidth="1"/>
    <col min="9731" max="9733" width="8.8515625" style="68" customWidth="1"/>
    <col min="9734" max="9734" width="12.7109375" style="68" customWidth="1"/>
    <col min="9735" max="9985" width="8.8515625" style="68" customWidth="1"/>
    <col min="9986" max="9986" width="68.7109375" style="68" customWidth="1"/>
    <col min="9987" max="9989" width="8.8515625" style="68" customWidth="1"/>
    <col min="9990" max="9990" width="12.7109375" style="68" customWidth="1"/>
    <col min="9991" max="10241" width="8.8515625" style="68" customWidth="1"/>
    <col min="10242" max="10242" width="68.7109375" style="68" customWidth="1"/>
    <col min="10243" max="10245" width="8.8515625" style="68" customWidth="1"/>
    <col min="10246" max="10246" width="12.7109375" style="68" customWidth="1"/>
    <col min="10247" max="10497" width="8.8515625" style="68" customWidth="1"/>
    <col min="10498" max="10498" width="68.7109375" style="68" customWidth="1"/>
    <col min="10499" max="10501" width="8.8515625" style="68" customWidth="1"/>
    <col min="10502" max="10502" width="12.7109375" style="68" customWidth="1"/>
    <col min="10503" max="10753" width="8.8515625" style="68" customWidth="1"/>
    <col min="10754" max="10754" width="68.7109375" style="68" customWidth="1"/>
    <col min="10755" max="10757" width="8.8515625" style="68" customWidth="1"/>
    <col min="10758" max="10758" width="12.7109375" style="68" customWidth="1"/>
    <col min="10759" max="11009" width="8.8515625" style="68" customWidth="1"/>
    <col min="11010" max="11010" width="68.7109375" style="68" customWidth="1"/>
    <col min="11011" max="11013" width="8.8515625" style="68" customWidth="1"/>
    <col min="11014" max="11014" width="12.7109375" style="68" customWidth="1"/>
    <col min="11015" max="11265" width="8.8515625" style="68" customWidth="1"/>
    <col min="11266" max="11266" width="68.7109375" style="68" customWidth="1"/>
    <col min="11267" max="11269" width="8.8515625" style="68" customWidth="1"/>
    <col min="11270" max="11270" width="12.7109375" style="68" customWidth="1"/>
    <col min="11271" max="11521" width="8.8515625" style="68" customWidth="1"/>
    <col min="11522" max="11522" width="68.7109375" style="68" customWidth="1"/>
    <col min="11523" max="11525" width="8.8515625" style="68" customWidth="1"/>
    <col min="11526" max="11526" width="12.7109375" style="68" customWidth="1"/>
    <col min="11527" max="11777" width="8.8515625" style="68" customWidth="1"/>
    <col min="11778" max="11778" width="68.7109375" style="68" customWidth="1"/>
    <col min="11779" max="11781" width="8.8515625" style="68" customWidth="1"/>
    <col min="11782" max="11782" width="12.7109375" style="68" customWidth="1"/>
    <col min="11783" max="12033" width="8.8515625" style="68" customWidth="1"/>
    <col min="12034" max="12034" width="68.7109375" style="68" customWidth="1"/>
    <col min="12035" max="12037" width="8.8515625" style="68" customWidth="1"/>
    <col min="12038" max="12038" width="12.7109375" style="68" customWidth="1"/>
    <col min="12039" max="12289" width="8.8515625" style="68" customWidth="1"/>
    <col min="12290" max="12290" width="68.7109375" style="68" customWidth="1"/>
    <col min="12291" max="12293" width="8.8515625" style="68" customWidth="1"/>
    <col min="12294" max="12294" width="12.7109375" style="68" customWidth="1"/>
    <col min="12295" max="12545" width="8.8515625" style="68" customWidth="1"/>
    <col min="12546" max="12546" width="68.7109375" style="68" customWidth="1"/>
    <col min="12547" max="12549" width="8.8515625" style="68" customWidth="1"/>
    <col min="12550" max="12550" width="12.7109375" style="68" customWidth="1"/>
    <col min="12551" max="12801" width="8.8515625" style="68" customWidth="1"/>
    <col min="12802" max="12802" width="68.7109375" style="68" customWidth="1"/>
    <col min="12803" max="12805" width="8.8515625" style="68" customWidth="1"/>
    <col min="12806" max="12806" width="12.7109375" style="68" customWidth="1"/>
    <col min="12807" max="13057" width="8.8515625" style="68" customWidth="1"/>
    <col min="13058" max="13058" width="68.7109375" style="68" customWidth="1"/>
    <col min="13059" max="13061" width="8.8515625" style="68" customWidth="1"/>
    <col min="13062" max="13062" width="12.7109375" style="68" customWidth="1"/>
    <col min="13063" max="13313" width="8.8515625" style="68" customWidth="1"/>
    <col min="13314" max="13314" width="68.7109375" style="68" customWidth="1"/>
    <col min="13315" max="13317" width="8.8515625" style="68" customWidth="1"/>
    <col min="13318" max="13318" width="12.7109375" style="68" customWidth="1"/>
    <col min="13319" max="13569" width="8.8515625" style="68" customWidth="1"/>
    <col min="13570" max="13570" width="68.7109375" style="68" customWidth="1"/>
    <col min="13571" max="13573" width="8.8515625" style="68" customWidth="1"/>
    <col min="13574" max="13574" width="12.7109375" style="68" customWidth="1"/>
    <col min="13575" max="13825" width="8.8515625" style="68" customWidth="1"/>
    <col min="13826" max="13826" width="68.7109375" style="68" customWidth="1"/>
    <col min="13827" max="13829" width="8.8515625" style="68" customWidth="1"/>
    <col min="13830" max="13830" width="12.7109375" style="68" customWidth="1"/>
    <col min="13831" max="14081" width="8.8515625" style="68" customWidth="1"/>
    <col min="14082" max="14082" width="68.7109375" style="68" customWidth="1"/>
    <col min="14083" max="14085" width="8.8515625" style="68" customWidth="1"/>
    <col min="14086" max="14086" width="12.7109375" style="68" customWidth="1"/>
    <col min="14087" max="14337" width="8.8515625" style="68" customWidth="1"/>
    <col min="14338" max="14338" width="68.7109375" style="68" customWidth="1"/>
    <col min="14339" max="14341" width="8.8515625" style="68" customWidth="1"/>
    <col min="14342" max="14342" width="12.7109375" style="68" customWidth="1"/>
    <col min="14343" max="14593" width="8.8515625" style="68" customWidth="1"/>
    <col min="14594" max="14594" width="68.7109375" style="68" customWidth="1"/>
    <col min="14595" max="14597" width="8.8515625" style="68" customWidth="1"/>
    <col min="14598" max="14598" width="12.7109375" style="68" customWidth="1"/>
    <col min="14599" max="14849" width="8.8515625" style="68" customWidth="1"/>
    <col min="14850" max="14850" width="68.7109375" style="68" customWidth="1"/>
    <col min="14851" max="14853" width="8.8515625" style="68" customWidth="1"/>
    <col min="14854" max="14854" width="12.7109375" style="68" customWidth="1"/>
    <col min="14855" max="15105" width="8.8515625" style="68" customWidth="1"/>
    <col min="15106" max="15106" width="68.7109375" style="68" customWidth="1"/>
    <col min="15107" max="15109" width="8.8515625" style="68" customWidth="1"/>
    <col min="15110" max="15110" width="12.7109375" style="68" customWidth="1"/>
    <col min="15111" max="15361" width="8.8515625" style="68" customWidth="1"/>
    <col min="15362" max="15362" width="68.7109375" style="68" customWidth="1"/>
    <col min="15363" max="15365" width="8.8515625" style="68" customWidth="1"/>
    <col min="15366" max="15366" width="12.7109375" style="68" customWidth="1"/>
    <col min="15367" max="15617" width="8.8515625" style="68" customWidth="1"/>
    <col min="15618" max="15618" width="68.7109375" style="68" customWidth="1"/>
    <col min="15619" max="15621" width="8.8515625" style="68" customWidth="1"/>
    <col min="15622" max="15622" width="12.7109375" style="68" customWidth="1"/>
    <col min="15623" max="15873" width="8.8515625" style="68" customWidth="1"/>
    <col min="15874" max="15874" width="68.7109375" style="68" customWidth="1"/>
    <col min="15875" max="15877" width="8.8515625" style="68" customWidth="1"/>
    <col min="15878" max="15878" width="12.7109375" style="68" customWidth="1"/>
    <col min="15879" max="16129" width="8.8515625" style="68" customWidth="1"/>
    <col min="16130" max="16130" width="68.7109375" style="68" customWidth="1"/>
    <col min="16131" max="16133" width="8.8515625" style="68" customWidth="1"/>
    <col min="16134" max="16134" width="12.7109375" style="68" customWidth="1"/>
    <col min="16135" max="16384" width="8.8515625" style="68" customWidth="1"/>
  </cols>
  <sheetData>
    <row r="1" spans="1:5" ht="12">
      <c r="A1" s="67"/>
      <c r="C1" s="67"/>
      <c r="D1" s="67"/>
      <c r="E1" s="75"/>
    </row>
    <row r="2" spans="1:6" ht="12">
      <c r="A2" s="67"/>
      <c r="B2" s="71" t="s">
        <v>586</v>
      </c>
      <c r="C2" s="67"/>
      <c r="F2" s="70"/>
    </row>
    <row r="3" spans="1:6" ht="12">
      <c r="A3" s="67"/>
      <c r="B3" s="71" t="s">
        <v>587</v>
      </c>
      <c r="C3" s="67"/>
      <c r="F3" s="70"/>
    </row>
    <row r="4" spans="1:5" ht="14.5">
      <c r="A4" s="67"/>
      <c r="B4" s="72"/>
      <c r="C4" s="73"/>
      <c r="D4" s="69"/>
      <c r="E4" s="70"/>
    </row>
    <row r="5" spans="1:5" ht="14.5">
      <c r="A5" s="67"/>
      <c r="B5" s="74" t="s">
        <v>588</v>
      </c>
      <c r="C5" s="73"/>
      <c r="D5" s="69"/>
      <c r="E5" s="70"/>
    </row>
    <row r="6" spans="1:5" ht="14.5">
      <c r="A6" s="67"/>
      <c r="B6" s="74" t="s">
        <v>637</v>
      </c>
      <c r="C6" s="73"/>
      <c r="D6" s="69"/>
      <c r="E6" s="70"/>
    </row>
    <row r="7" spans="1:6" ht="12">
      <c r="A7" s="67"/>
      <c r="C7" s="67"/>
      <c r="D7" s="73"/>
      <c r="E7" s="69"/>
      <c r="F7" s="70"/>
    </row>
    <row r="8" spans="1:6" ht="12">
      <c r="A8" s="67"/>
      <c r="C8" s="67"/>
      <c r="D8" s="73"/>
      <c r="E8" s="69"/>
      <c r="F8" s="70"/>
    </row>
    <row r="9" spans="1:5" ht="12">
      <c r="A9" s="67"/>
      <c r="C9" s="67"/>
      <c r="D9" s="67"/>
      <c r="E9" s="75"/>
    </row>
    <row r="10" spans="1:6" ht="12">
      <c r="A10" s="67" t="s">
        <v>638</v>
      </c>
      <c r="B10" s="67" t="s">
        <v>639</v>
      </c>
      <c r="C10" s="67" t="s">
        <v>640</v>
      </c>
      <c r="D10" s="67" t="s">
        <v>111</v>
      </c>
      <c r="E10" s="76" t="s">
        <v>638</v>
      </c>
      <c r="F10" s="67" t="s">
        <v>641</v>
      </c>
    </row>
    <row r="11" spans="1:6" ht="12">
      <c r="A11" s="67">
        <v>1</v>
      </c>
      <c r="B11" s="68" t="s">
        <v>642</v>
      </c>
      <c r="C11" s="67" t="s">
        <v>594</v>
      </c>
      <c r="D11" s="67">
        <v>2</v>
      </c>
      <c r="E11" s="181"/>
      <c r="F11" s="69">
        <f>SUM(D11*E11)</f>
        <v>0</v>
      </c>
    </row>
    <row r="12" spans="1:6" ht="12">
      <c r="A12" s="67">
        <f aca="true" t="shared" si="0" ref="A12:A20">SUM(A11+1)</f>
        <v>2</v>
      </c>
      <c r="B12" s="68" t="s">
        <v>643</v>
      </c>
      <c r="C12" s="67" t="s">
        <v>594</v>
      </c>
      <c r="D12" s="67">
        <v>1</v>
      </c>
      <c r="E12" s="181"/>
      <c r="F12" s="69">
        <f>SUM(D12*E12)</f>
        <v>0</v>
      </c>
    </row>
    <row r="13" spans="1:9" ht="12">
      <c r="A13" s="67">
        <f t="shared" si="0"/>
        <v>3</v>
      </c>
      <c r="B13" s="77" t="s">
        <v>644</v>
      </c>
      <c r="C13" s="78" t="s">
        <v>594</v>
      </c>
      <c r="D13" s="79" t="s">
        <v>78</v>
      </c>
      <c r="E13" s="183"/>
      <c r="F13" s="69">
        <f>SUM(D13*E13)</f>
        <v>0</v>
      </c>
      <c r="G13" s="80"/>
      <c r="H13" s="80"/>
      <c r="I13" s="81"/>
    </row>
    <row r="14" spans="1:9" ht="12.75" customHeight="1">
      <c r="A14" s="67">
        <f t="shared" si="0"/>
        <v>4</v>
      </c>
      <c r="B14" s="77" t="s">
        <v>645</v>
      </c>
      <c r="C14" s="78" t="s">
        <v>594</v>
      </c>
      <c r="D14" s="79" t="s">
        <v>78</v>
      </c>
      <c r="E14" s="183"/>
      <c r="F14" s="69">
        <f>SUM(D14*E14)</f>
        <v>0</v>
      </c>
      <c r="G14" s="80"/>
      <c r="H14" s="80"/>
      <c r="I14" s="81"/>
    </row>
    <row r="15" spans="1:6" ht="12">
      <c r="A15" s="67">
        <f t="shared" si="0"/>
        <v>5</v>
      </c>
      <c r="C15" s="67"/>
      <c r="D15" s="67"/>
      <c r="E15" s="69"/>
      <c r="F15" s="69"/>
    </row>
    <row r="16" spans="1:6" ht="12">
      <c r="A16" s="67">
        <f t="shared" si="0"/>
        <v>6</v>
      </c>
      <c r="B16" s="68" t="s">
        <v>628</v>
      </c>
      <c r="C16" s="67"/>
      <c r="D16" s="67"/>
      <c r="E16" s="69"/>
      <c r="F16" s="69">
        <f>SUM(F11:F15)</f>
        <v>0</v>
      </c>
    </row>
    <row r="17" spans="1:6" ht="12">
      <c r="A17" s="67">
        <f t="shared" si="0"/>
        <v>7</v>
      </c>
      <c r="B17" s="68" t="s">
        <v>646</v>
      </c>
      <c r="C17" s="67"/>
      <c r="D17" s="67"/>
      <c r="E17" s="69"/>
      <c r="F17" s="182"/>
    </row>
    <row r="18" spans="1:6" ht="12">
      <c r="A18" s="67">
        <f t="shared" si="0"/>
        <v>8</v>
      </c>
      <c r="C18" s="67"/>
      <c r="D18" s="67"/>
      <c r="E18" s="69"/>
      <c r="F18" s="69"/>
    </row>
    <row r="19" spans="1:6" ht="12">
      <c r="A19" s="67">
        <f t="shared" si="0"/>
        <v>9</v>
      </c>
      <c r="C19" s="67"/>
      <c r="D19" s="67"/>
      <c r="E19" s="75"/>
      <c r="F19" s="69"/>
    </row>
    <row r="20" spans="1:6" ht="12">
      <c r="A20" s="67">
        <f t="shared" si="0"/>
        <v>10</v>
      </c>
      <c r="B20" s="68" t="s">
        <v>636</v>
      </c>
      <c r="C20" s="67"/>
      <c r="D20" s="67"/>
      <c r="E20" s="75"/>
      <c r="F20" s="69">
        <f>SUM(F16:F18)</f>
        <v>0</v>
      </c>
    </row>
  </sheetData>
  <sheetProtection algorithmName="SHA-512" hashValue="/ySszVYLhL6xMNlFWP36VPb+y7O8W3rECiJMY7Qvqip7uGudA/IBfMJe+aFpkYbHON6LIX3RZAMz+yzOXOuGrA==" saltValue="YnqQgZJqtHwUqUA1Rc/NkQ==" spinCount="100000" sheet="1" selectLockedCells="1"/>
  <printOptions gridLines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2024-03-11T12:59:21Z</cp:lastPrinted>
  <dcterms:created xsi:type="dcterms:W3CDTF">2024-03-11T12:43:40Z</dcterms:created>
  <dcterms:modified xsi:type="dcterms:W3CDTF">2024-03-12T14:07:26Z</dcterms:modified>
  <cp:category/>
  <cp:version/>
  <cp:contentType/>
  <cp:contentStatus/>
</cp:coreProperties>
</file>