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ohoutek\Documents\Data\Rozpočty\Rozpočty 2024\Ostatní\RM\2NP PirBN\"/>
    </mc:Choice>
  </mc:AlternateContent>
  <xr:revisionPtr revIDLastSave="0" documentId="13_ncr:1_{6E28B3CA-EF6F-4CC5-9892-564A63A2A151}" xr6:coauthVersionLast="47" xr6:coauthVersionMax="47" xr10:uidLastSave="{00000000-0000-0000-0000-000000000000}"/>
  <bookViews>
    <workbookView xWindow="-103" yWindow="-103" windowWidth="36112" windowHeight="19683" firstSheet="1" activeTab="1" xr2:uid="{00000000-000D-0000-FFFF-FFFF00000000}"/>
  </bookViews>
  <sheets>
    <sheet name="Rekapitulace stavby" sheetId="1" state="veryHidden" r:id="rId1"/>
    <sheet name="SO 01 - Stavební úpravy č..." sheetId="2" r:id="rId2"/>
  </sheets>
  <definedNames>
    <definedName name="_xlnm._FilterDatabase" localSheetId="1" hidden="1">'SO 01 - Stavební úpravy č...'!$C$136:$K$406</definedName>
    <definedName name="_xlnm.Print_Titles" localSheetId="0">'Rekapitulace stavby'!$92:$92</definedName>
    <definedName name="_xlnm.Print_Titles" localSheetId="1">'SO 01 - Stavební úpravy č...'!$136:$136</definedName>
    <definedName name="_xlnm.Print_Area" localSheetId="0">'Rekapitulace stavby'!$D$4:$AO$76,'Rekapitulace stavby'!$C$82:$AQ$96</definedName>
    <definedName name="_xlnm.Print_Area" localSheetId="1">'SO 01 - Stavební úpravy č...'!$C$4:$J$76,'SO 01 - Stavební úpravy č...'!$C$82:$J$118,'SO 01 - Stavební úpravy č...'!$C$124:$J$406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T261" i="2"/>
  <c r="R262" i="2"/>
  <c r="R261" i="2"/>
  <c r="P262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F131" i="2"/>
  <c r="E129" i="2"/>
  <c r="F89" i="2"/>
  <c r="E87" i="2"/>
  <c r="J24" i="2"/>
  <c r="E24" i="2"/>
  <c r="J92" i="2" s="1"/>
  <c r="J23" i="2"/>
  <c r="J21" i="2"/>
  <c r="E21" i="2"/>
  <c r="J133" i="2" s="1"/>
  <c r="J20" i="2"/>
  <c r="J18" i="2"/>
  <c r="E18" i="2"/>
  <c r="F92" i="2"/>
  <c r="J17" i="2"/>
  <c r="J15" i="2"/>
  <c r="E15" i="2"/>
  <c r="F91" i="2" s="1"/>
  <c r="J14" i="2"/>
  <c r="J12" i="2"/>
  <c r="J131" i="2" s="1"/>
  <c r="E7" i="2"/>
  <c r="E85" i="2"/>
  <c r="L90" i="1"/>
  <c r="AM90" i="1"/>
  <c r="AM89" i="1"/>
  <c r="L89" i="1"/>
  <c r="AM87" i="1"/>
  <c r="L87" i="1"/>
  <c r="L85" i="1"/>
  <c r="L84" i="1"/>
  <c r="J383" i="2"/>
  <c r="J279" i="2"/>
  <c r="BK149" i="2"/>
  <c r="BK369" i="2"/>
  <c r="BK283" i="2"/>
  <c r="J364" i="2"/>
  <c r="J313" i="2"/>
  <c r="J247" i="2"/>
  <c r="J169" i="2"/>
  <c r="BK403" i="2"/>
  <c r="J339" i="2"/>
  <c r="BK281" i="2"/>
  <c r="BK199" i="2"/>
  <c r="J390" i="2"/>
  <c r="J359" i="2"/>
  <c r="BK277" i="2"/>
  <c r="J211" i="2"/>
  <c r="BK159" i="2"/>
  <c r="BK315" i="2"/>
  <c r="J281" i="2"/>
  <c r="BK268" i="2"/>
  <c r="BK336" i="2"/>
  <c r="BK301" i="2"/>
  <c r="AS94" i="1"/>
  <c r="BK287" i="2"/>
  <c r="BK171" i="2"/>
  <c r="BK297" i="2"/>
  <c r="BK192" i="2"/>
  <c r="J393" i="2"/>
  <c r="BK208" i="2"/>
  <c r="BK390" i="2"/>
  <c r="J344" i="2"/>
  <c r="J362" i="2"/>
  <c r="J307" i="2"/>
  <c r="J226" i="2"/>
  <c r="BK180" i="2"/>
  <c r="BK388" i="2"/>
  <c r="BK291" i="2"/>
  <c r="J159" i="2"/>
  <c r="J396" i="2"/>
  <c r="J372" i="2"/>
  <c r="BK331" i="2"/>
  <c r="BK223" i="2"/>
  <c r="BK379" i="2"/>
  <c r="J289" i="2"/>
  <c r="J220" i="2"/>
  <c r="BK321" i="2"/>
  <c r="J149" i="2"/>
  <c r="BK319" i="2"/>
  <c r="BK202" i="2"/>
  <c r="BK293" i="2"/>
  <c r="BK196" i="2"/>
  <c r="BK307" i="2"/>
  <c r="BK247" i="2"/>
  <c r="BK176" i="2"/>
  <c r="BK162" i="2"/>
  <c r="J238" i="2"/>
  <c r="BK357" i="2"/>
  <c r="BK253" i="2"/>
  <c r="BK309" i="2"/>
  <c r="J208" i="2"/>
  <c r="J324" i="2"/>
  <c r="J257" i="2"/>
  <c r="BK169" i="2"/>
  <c r="BK402" i="2"/>
  <c r="J260" i="2"/>
  <c r="BK183" i="2"/>
  <c r="BK383" i="2"/>
  <c r="BK295" i="2"/>
  <c r="BK372" i="2"/>
  <c r="BK374" i="2"/>
  <c r="BK146" i="2"/>
  <c r="BK289" i="2"/>
  <c r="J301" i="2"/>
  <c r="J262" i="2"/>
  <c r="BK347" i="2"/>
  <c r="J258" i="2"/>
  <c r="J180" i="2"/>
  <c r="J176" i="2"/>
  <c r="J379" i="2"/>
  <c r="J271" i="2"/>
  <c r="J403" i="2"/>
  <c r="BK355" i="2"/>
  <c r="J202" i="2"/>
  <c r="J333" i="2"/>
  <c r="BK352" i="2"/>
  <c r="BK226" i="2"/>
  <c r="BK166" i="2"/>
  <c r="BK381" i="2"/>
  <c r="J253" i="2"/>
  <c r="BK404" i="2"/>
  <c r="BK367" i="2"/>
  <c r="J287" i="2"/>
  <c r="BK393" i="2"/>
  <c r="BK339" i="2"/>
  <c r="BK241" i="2"/>
  <c r="J152" i="2"/>
  <c r="J349" i="2"/>
  <c r="J293" i="2"/>
  <c r="BK232" i="2"/>
  <c r="J402" i="2"/>
  <c r="J374" i="2"/>
  <c r="J355" i="2"/>
  <c r="BK273" i="2"/>
  <c r="BK174" i="2"/>
  <c r="J196" i="2"/>
  <c r="J299" i="2"/>
  <c r="J241" i="2"/>
  <c r="BK178" i="2"/>
  <c r="J376" i="2"/>
  <c r="BK311" i="2"/>
  <c r="BK229" i="2"/>
  <c r="J311" i="2"/>
  <c r="J244" i="2"/>
  <c r="J205" i="2"/>
  <c r="J143" i="2"/>
  <c r="J327" i="2"/>
  <c r="J268" i="2"/>
  <c r="BK285" i="2"/>
  <c r="J405" i="2"/>
  <c r="BK305" i="2"/>
  <c r="J189" i="2"/>
  <c r="BK359" i="2"/>
  <c r="BK265" i="2"/>
  <c r="BK211" i="2"/>
  <c r="BK317" i="2"/>
  <c r="BK262" i="2"/>
  <c r="BK406" i="2"/>
  <c r="J388" i="2"/>
  <c r="BK342" i="2"/>
  <c r="J235" i="2"/>
  <c r="J162" i="2"/>
  <c r="BK362" i="2"/>
  <c r="J277" i="2"/>
  <c r="J166" i="2"/>
  <c r="BK313" i="2"/>
  <c r="BK143" i="2"/>
  <c r="BK205" i="2"/>
  <c r="J315" i="2"/>
  <c r="BK257" i="2"/>
  <c r="BK156" i="2"/>
  <c r="J295" i="2"/>
  <c r="BK189" i="2"/>
  <c r="J229" i="2"/>
  <c r="BK217" i="2"/>
  <c r="J146" i="2"/>
  <c r="J369" i="2"/>
  <c r="J297" i="2"/>
  <c r="J223" i="2"/>
  <c r="BK405" i="2"/>
  <c r="J386" i="2"/>
  <c r="J357" i="2"/>
  <c r="J275" i="2"/>
  <c r="J178" i="2"/>
  <c r="J171" i="2"/>
  <c r="J285" i="2"/>
  <c r="BK271" i="2"/>
  <c r="BK152" i="2"/>
  <c r="BK333" i="2"/>
  <c r="BK220" i="2"/>
  <c r="BK344" i="2"/>
  <c r="BK327" i="2"/>
  <c r="J291" i="2"/>
  <c r="J250" i="2"/>
  <c r="J305" i="2"/>
  <c r="J214" i="2"/>
  <c r="J192" i="2"/>
  <c r="J399" i="2"/>
  <c r="J199" i="2"/>
  <c r="BK396" i="2"/>
  <c r="J317" i="2"/>
  <c r="BK386" i="2"/>
  <c r="BK329" i="2"/>
  <c r="BK250" i="2"/>
  <c r="J186" i="2"/>
  <c r="BK376" i="2"/>
  <c r="J329" i="2"/>
  <c r="BK258" i="2"/>
  <c r="J406" i="2"/>
  <c r="J381" i="2"/>
  <c r="BK349" i="2"/>
  <c r="BK238" i="2"/>
  <c r="J140" i="2"/>
  <c r="J273" i="2"/>
  <c r="J347" i="2"/>
  <c r="BK275" i="2"/>
  <c r="J342" i="2"/>
  <c r="BK324" i="2"/>
  <c r="J283" i="2"/>
  <c r="BK299" i="2"/>
  <c r="J232" i="2"/>
  <c r="J256" i="2"/>
  <c r="BK364" i="2"/>
  <c r="BK214" i="2"/>
  <c r="J331" i="2"/>
  <c r="BK260" i="2"/>
  <c r="J183" i="2"/>
  <c r="BK399" i="2"/>
  <c r="BK303" i="2"/>
  <c r="BK235" i="2"/>
  <c r="J404" i="2"/>
  <c r="J367" i="2"/>
  <c r="J321" i="2"/>
  <c r="J217" i="2"/>
  <c r="J352" i="2"/>
  <c r="J309" i="2"/>
  <c r="BK279" i="2"/>
  <c r="BK140" i="2"/>
  <c r="J319" i="2"/>
  <c r="BK186" i="2"/>
  <c r="BK256" i="2"/>
  <c r="J174" i="2"/>
  <c r="J265" i="2"/>
  <c r="J336" i="2"/>
  <c r="J303" i="2"/>
  <c r="BK244" i="2"/>
  <c r="J156" i="2"/>
  <c r="P139" i="2" l="1"/>
  <c r="BK155" i="2"/>
  <c r="J155" i="2"/>
  <c r="J99" i="2" s="1"/>
  <c r="P165" i="2"/>
  <c r="BK195" i="2"/>
  <c r="J195" i="2"/>
  <c r="J101" i="2"/>
  <c r="T195" i="2"/>
  <c r="P264" i="2"/>
  <c r="P318" i="2"/>
  <c r="BK165" i="2"/>
  <c r="J165" i="2" s="1"/>
  <c r="J100" i="2" s="1"/>
  <c r="T165" i="2"/>
  <c r="P195" i="2"/>
  <c r="BK264" i="2"/>
  <c r="J264" i="2" s="1"/>
  <c r="J105" i="2" s="1"/>
  <c r="T278" i="2"/>
  <c r="P302" i="2"/>
  <c r="R332" i="2"/>
  <c r="R343" i="2"/>
  <c r="R348" i="2"/>
  <c r="T382" i="2"/>
  <c r="R139" i="2"/>
  <c r="P204" i="2"/>
  <c r="P278" i="2"/>
  <c r="R296" i="2"/>
  <c r="T318" i="2"/>
  <c r="BK343" i="2"/>
  <c r="J343" i="2"/>
  <c r="J111" i="2"/>
  <c r="P358" i="2"/>
  <c r="R382" i="2"/>
  <c r="T155" i="2"/>
  <c r="R204" i="2"/>
  <c r="R264" i="2"/>
  <c r="P296" i="2"/>
  <c r="R302" i="2"/>
  <c r="T332" i="2"/>
  <c r="BK348" i="2"/>
  <c r="J348" i="2"/>
  <c r="J112" i="2"/>
  <c r="T358" i="2"/>
  <c r="R375" i="2"/>
  <c r="BK382" i="2"/>
  <c r="J382" i="2" s="1"/>
  <c r="J115" i="2" s="1"/>
  <c r="P392" i="2"/>
  <c r="T139" i="2"/>
  <c r="T204" i="2"/>
  <c r="R278" i="2"/>
  <c r="T296" i="2"/>
  <c r="BK318" i="2"/>
  <c r="J318" i="2"/>
  <c r="J109" i="2"/>
  <c r="P332" i="2"/>
  <c r="BK358" i="2"/>
  <c r="J358" i="2" s="1"/>
  <c r="J113" i="2" s="1"/>
  <c r="BK375" i="2"/>
  <c r="J375" i="2"/>
  <c r="J114" i="2" s="1"/>
  <c r="R392" i="2"/>
  <c r="BK139" i="2"/>
  <c r="J139" i="2"/>
  <c r="J98" i="2"/>
  <c r="P155" i="2"/>
  <c r="R165" i="2"/>
  <c r="R195" i="2"/>
  <c r="T264" i="2"/>
  <c r="BK296" i="2"/>
  <c r="J296" i="2" s="1"/>
  <c r="J107" i="2" s="1"/>
  <c r="T302" i="2"/>
  <c r="BK332" i="2"/>
  <c r="J332" i="2" s="1"/>
  <c r="J110" i="2" s="1"/>
  <c r="T343" i="2"/>
  <c r="T348" i="2"/>
  <c r="P375" i="2"/>
  <c r="T392" i="2"/>
  <c r="R155" i="2"/>
  <c r="BK204" i="2"/>
  <c r="J204" i="2" s="1"/>
  <c r="J102" i="2" s="1"/>
  <c r="BK278" i="2"/>
  <c r="J278" i="2"/>
  <c r="J106" i="2" s="1"/>
  <c r="BK302" i="2"/>
  <c r="J302" i="2"/>
  <c r="J108" i="2"/>
  <c r="R318" i="2"/>
  <c r="P343" i="2"/>
  <c r="P348" i="2"/>
  <c r="R358" i="2"/>
  <c r="T375" i="2"/>
  <c r="P382" i="2"/>
  <c r="BK392" i="2"/>
  <c r="J392" i="2"/>
  <c r="J116" i="2" s="1"/>
  <c r="BK401" i="2"/>
  <c r="J401" i="2"/>
  <c r="J117" i="2"/>
  <c r="P401" i="2"/>
  <c r="R401" i="2"/>
  <c r="T401" i="2"/>
  <c r="BK261" i="2"/>
  <c r="J261" i="2" s="1"/>
  <c r="J103" i="2" s="1"/>
  <c r="J89" i="2"/>
  <c r="BE159" i="2"/>
  <c r="BE169" i="2"/>
  <c r="J134" i="2"/>
  <c r="BE146" i="2"/>
  <c r="BE162" i="2"/>
  <c r="BE217" i="2"/>
  <c r="BE220" i="2"/>
  <c r="BE241" i="2"/>
  <c r="BE253" i="2"/>
  <c r="BE293" i="2"/>
  <c r="BE313" i="2"/>
  <c r="BE327" i="2"/>
  <c r="BE331" i="2"/>
  <c r="E127" i="2"/>
  <c r="F133" i="2"/>
  <c r="BE143" i="2"/>
  <c r="BE199" i="2"/>
  <c r="BE202" i="2"/>
  <c r="BE256" i="2"/>
  <c r="BE279" i="2"/>
  <c r="BE285" i="2"/>
  <c r="BE287" i="2"/>
  <c r="BE307" i="2"/>
  <c r="F134" i="2"/>
  <c r="BE180" i="2"/>
  <c r="BE359" i="2"/>
  <c r="BE196" i="2"/>
  <c r="BE226" i="2"/>
  <c r="BE229" i="2"/>
  <c r="BE232" i="2"/>
  <c r="BE235" i="2"/>
  <c r="BE247" i="2"/>
  <c r="BE260" i="2"/>
  <c r="BE289" i="2"/>
  <c r="BE297" i="2"/>
  <c r="BE299" i="2"/>
  <c r="BE303" i="2"/>
  <c r="BE309" i="2"/>
  <c r="BE329" i="2"/>
  <c r="BE369" i="2"/>
  <c r="BE376" i="2"/>
  <c r="BE211" i="2"/>
  <c r="BE265" i="2"/>
  <c r="BE275" i="2"/>
  <c r="BE305" i="2"/>
  <c r="BE333" i="2"/>
  <c r="BE347" i="2"/>
  <c r="BE349" i="2"/>
  <c r="BE355" i="2"/>
  <c r="BE176" i="2"/>
  <c r="BE183" i="2"/>
  <c r="BE336" i="2"/>
  <c r="BE367" i="2"/>
  <c r="BE149" i="2"/>
  <c r="BE152" i="2"/>
  <c r="BE244" i="2"/>
  <c r="BE324" i="2"/>
  <c r="BE339" i="2"/>
  <c r="BE362" i="2"/>
  <c r="BE364" i="2"/>
  <c r="BE390" i="2"/>
  <c r="BE399" i="2"/>
  <c r="BE404" i="2"/>
  <c r="BE405" i="2"/>
  <c r="BE406" i="2"/>
  <c r="BE140" i="2"/>
  <c r="BE178" i="2"/>
  <c r="BE192" i="2"/>
  <c r="BE208" i="2"/>
  <c r="BE311" i="2"/>
  <c r="BE319" i="2"/>
  <c r="BE342" i="2"/>
  <c r="BE357" i="2"/>
  <c r="BE372" i="2"/>
  <c r="BE374" i="2"/>
  <c r="BE381" i="2"/>
  <c r="BE386" i="2"/>
  <c r="BE156" i="2"/>
  <c r="BE171" i="2"/>
  <c r="BE174" i="2"/>
  <c r="BE189" i="2"/>
  <c r="BE214" i="2"/>
  <c r="BE257" i="2"/>
  <c r="BE258" i="2"/>
  <c r="BE268" i="2"/>
  <c r="BE271" i="2"/>
  <c r="BE301" i="2"/>
  <c r="BE317" i="2"/>
  <c r="BE321" i="2"/>
  <c r="BE344" i="2"/>
  <c r="BE352" i="2"/>
  <c r="BE383" i="2"/>
  <c r="J91" i="2"/>
  <c r="BE166" i="2"/>
  <c r="BE223" i="2"/>
  <c r="BE238" i="2"/>
  <c r="BE315" i="2"/>
  <c r="BE393" i="2"/>
  <c r="BE402" i="2"/>
  <c r="BE186" i="2"/>
  <c r="BE205" i="2"/>
  <c r="BE250" i="2"/>
  <c r="BE262" i="2"/>
  <c r="BE273" i="2"/>
  <c r="BE277" i="2"/>
  <c r="BE281" i="2"/>
  <c r="BE283" i="2"/>
  <c r="BE291" i="2"/>
  <c r="BE295" i="2"/>
  <c r="BE379" i="2"/>
  <c r="BE388" i="2"/>
  <c r="BE396" i="2"/>
  <c r="BE403" i="2"/>
  <c r="F36" i="2"/>
  <c r="BC95" i="1" s="1"/>
  <c r="BC94" i="1" s="1"/>
  <c r="W32" i="1" s="1"/>
  <c r="F34" i="2"/>
  <c r="BA95" i="1" s="1"/>
  <c r="BA94" i="1" s="1"/>
  <c r="AW94" i="1" s="1"/>
  <c r="AK30" i="1" s="1"/>
  <c r="J34" i="2"/>
  <c r="AW95" i="1" s="1"/>
  <c r="F35" i="2"/>
  <c r="BB95" i="1" s="1"/>
  <c r="BB94" i="1" s="1"/>
  <c r="AX94" i="1" s="1"/>
  <c r="F37" i="2"/>
  <c r="BD95" i="1" s="1"/>
  <c r="BD94" i="1" s="1"/>
  <c r="W33" i="1" s="1"/>
  <c r="T263" i="2" l="1"/>
  <c r="T138" i="2"/>
  <c r="T137" i="2"/>
  <c r="R138" i="2"/>
  <c r="R263" i="2"/>
  <c r="P263" i="2"/>
  <c r="P138" i="2"/>
  <c r="P137" i="2"/>
  <c r="AU95" i="1"/>
  <c r="AU94" i="1" s="1"/>
  <c r="BK263" i="2"/>
  <c r="J263" i="2"/>
  <c r="J104" i="2"/>
  <c r="BK138" i="2"/>
  <c r="J138" i="2" s="1"/>
  <c r="J97" i="2" s="1"/>
  <c r="W30" i="1"/>
  <c r="W31" i="1"/>
  <c r="F33" i="2"/>
  <c r="AZ95" i="1" s="1"/>
  <c r="AZ94" i="1" s="1"/>
  <c r="W29" i="1" s="1"/>
  <c r="AY94" i="1"/>
  <c r="J33" i="2"/>
  <c r="AV95" i="1" s="1"/>
  <c r="AT95" i="1" s="1"/>
  <c r="R137" i="2" l="1"/>
  <c r="BK137" i="2"/>
  <c r="J137" i="2" s="1"/>
  <c r="J96" i="2" s="1"/>
  <c r="AV94" i="1"/>
  <c r="AK29" i="1" s="1"/>
  <c r="J30" i="2" l="1"/>
  <c r="AG95" i="1" s="1"/>
  <c r="AG94" i="1" s="1"/>
  <c r="AT94" i="1"/>
  <c r="AN94" i="1" l="1"/>
  <c r="AK26" i="1"/>
  <c r="J39" i="2"/>
  <c r="AN95" i="1"/>
  <c r="AK35" i="1"/>
</calcChain>
</file>

<file path=xl/sharedStrings.xml><?xml version="1.0" encoding="utf-8"?>
<sst xmlns="http://schemas.openxmlformats.org/spreadsheetml/2006/main" count="3227" uniqueCount="651">
  <si>
    <t>Export Komplet</t>
  </si>
  <si>
    <t/>
  </si>
  <si>
    <t>2.0</t>
  </si>
  <si>
    <t>ZAMOK</t>
  </si>
  <si>
    <t>False</t>
  </si>
  <si>
    <t>{d51dff52-45c0-40fb-b779-46e2c96f0da0}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</si>
  <si>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</si>
  <si>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</si>
  <si>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</si>
  <si>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</si>
  <si>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</si>
  <si>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</si>
  <si>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</si>
  <si>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</si>
  <si>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Stav2NPcp1BN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</si>
  <si>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</si>
  <si>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</si>
  <si>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části 2.N.P. objektu č.p.1, Benešov</t>
  </si>
  <si>
    <t>KSO:</t>
  </si>
  <si>
    <t>CC-CZ:</t>
  </si>
  <si>
    <t>Místo:</t>
  </si>
  <si>
    <t xml:space="preserve"> </t>
  </si>
  <si>
    <t>Datum:</t>
  </si>
  <si>
    <t>25. 9. 2024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</si>
  <si>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</si>
  <si>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</si>
  <si>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</si>
  <si>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</si>
  <si>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</si>
  <si>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</si>
  <si>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</si>
  <si>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</si>
  <si>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</si>
  <si>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</si>
  <si>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</si>
  <si>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</si>
  <si>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</si>
  <si>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</si>
  <si>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</si>
  <si>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</si>
  <si>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</si>
  <si>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</si>
  <si>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</si>
  <si>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</si>
  <si>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</si>
  <si>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</si>
  <si>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</si>
  <si>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</si>
  <si>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</si>
  <si>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</si>
  <si>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</si>
  <si>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</si>
  <si>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</si>
  <si>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</si>
  <si>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</si>
  <si>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</si>
  <si>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</si>
  <si>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</si>
  <si>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</si>
  <si>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</si>
  <si>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</si>
  <si>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</si>
  <si>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</si>
  <si>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</si>
  <si>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</si>
  <si>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</si>
  <si>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</si>
  <si>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</si>
  <si>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</si>
  <si>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</si>
  <si>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</si>
  <si>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</si>
  <si>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</si>
  <si>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</si>
  <si>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</si>
  <si>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</si>
  <si>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</si>
  <si>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</si>
  <si>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</si>
  <si>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 části 2.N.P.</t>
  </si>
  <si>
    <t>STA</t>
  </si>
  <si>
    <t>1</t>
  </si>
  <si>
    <t>{d780352d-1bc4-44cb-892b-36306ac4414d}</t>
  </si>
  <si>
    <t>2</t>
  </si>
  <si>
    <t>KRYCÍ LIST SOUPISU PRACÍ</t>
  </si>
  <si>
    <t>Objekt:</t>
  </si>
  <si>
    <t>SO 01 - Stavební úpravy části 2.N.P.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</si>
  <si>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</si>
  <si>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</si>
  <si>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</si>
  <si>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</si>
  <si>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</si>
  <si>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</si>
  <si>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</si>
  <si>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</si>
  <si>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</si>
  <si>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</si>
  <si>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</si>
  <si>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99 - Přesun hmot HSV</t>
  </si>
  <si>
    <t>PSV - Práce a dodávky PSV</t>
  </si>
  <si>
    <t xml:space="preserve">    711 - Izolace proti vodě</t>
  </si>
  <si>
    <t xml:space="preserve">    721 - Zdravotechnika</t>
  </si>
  <si>
    <t xml:space="preserve">    731 - Ústřední vytápění</t>
  </si>
  <si>
    <t xml:space="preserve">    741 - Elektroinstalace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</si>
  <si>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</si>
  <si>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</si>
  <si>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</si>
  <si>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</si>
  <si>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</si>
  <si>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</si>
  <si>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</si>
  <si>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</si>
  <si>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</si>
  <si>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</si>
  <si>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</si>
  <si>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</si>
  <si>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</si>
  <si>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</si>
  <si>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</si>
  <si>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</si>
  <si>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</si>
  <si>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</si>
  <si>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</si>
  <si>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</si>
  <si>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</si>
  <si>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</si>
  <si>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</si>
  <si>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</si>
  <si>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</si>
  <si>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</si>
  <si>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</si>
  <si>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</si>
  <si>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</si>
  <si>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</si>
  <si>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</si>
  <si>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4</t>
  </si>
  <si>
    <t>239180191</t>
  </si>
  <si>
    <t>VV</t>
  </si>
  <si>
    <t>Půdorys</t>
  </si>
  <si>
    <t>(4,555+4,18)*3,5</t>
  </si>
  <si>
    <t>346272236</t>
  </si>
  <si>
    <t>Přizdívka z pórobetonových tvárnic tl 100 mm</t>
  </si>
  <si>
    <t>2036703699</t>
  </si>
  <si>
    <t>1,425*1,5</t>
  </si>
  <si>
    <t>346272256</t>
  </si>
  <si>
    <t>Přizdívka z pórobetonových tvárnic tl 150 mm</t>
  </si>
  <si>
    <t>646470736</t>
  </si>
  <si>
    <t>0,6*2+0,85*1,23+0,75*1,5</t>
  </si>
  <si>
    <t>342291121</t>
  </si>
  <si>
    <t>Ukotvení příček k cihelným konstrukcím plochými kotvami</t>
  </si>
  <si>
    <t>m</t>
  </si>
  <si>
    <t>1786090293</t>
  </si>
  <si>
    <t>4*3,5+2*3,23</t>
  </si>
  <si>
    <t>5</t>
  </si>
  <si>
    <t>342291112</t>
  </si>
  <si>
    <t>Ukotvení příček montážní polyuretanovou pěnou tl příčky přes 100 mm</t>
  </si>
  <si>
    <t>-163191412</t>
  </si>
  <si>
    <t>4,555+4,18+0,85</t>
  </si>
  <si>
    <t>Vodorovné konstrukce</t>
  </si>
  <si>
    <t>6</t>
  </si>
  <si>
    <t>413232221</t>
  </si>
  <si>
    <t>Zazdívka a podbetonování zhlaví válcovaných nosníků v do 300 mm</t>
  </si>
  <si>
    <t>kus</t>
  </si>
  <si>
    <t>269155168</t>
  </si>
  <si>
    <t>Předpoklad - bude upřesněno, případně nebude realizováno</t>
  </si>
  <si>
    <t>7</t>
  </si>
  <si>
    <t>413941193</t>
  </si>
  <si>
    <t>Osazování ocelových válcovaných nosníků stropů výšky přes 120 do 220 mm dodatečně</t>
  </si>
  <si>
    <t>t</t>
  </si>
  <si>
    <t>-448374575</t>
  </si>
  <si>
    <t>9,6*21,9/1000</t>
  </si>
  <si>
    <t>8</t>
  </si>
  <si>
    <t>M</t>
  </si>
  <si>
    <t>13010720</t>
  </si>
  <si>
    <t>Ocel profilová průřez I (IPN) 180</t>
  </si>
  <si>
    <t>1437420716</t>
  </si>
  <si>
    <t>0,263</t>
  </si>
  <si>
    <t>Úpravy povrchů, podlahy a osazování výplní</t>
  </si>
  <si>
    <t>9</t>
  </si>
  <si>
    <t>611325423</t>
  </si>
  <si>
    <t>Oprava vnitřní vápenocementové štukové omítky stropů v rozsahu plochy přes 30 do 50 %</t>
  </si>
  <si>
    <t>88733933</t>
  </si>
  <si>
    <t>121,7</t>
  </si>
  <si>
    <t>10</t>
  </si>
  <si>
    <t>611325453</t>
  </si>
  <si>
    <t>Příplatek k cenám opravy vápenocementové omítky stropů za dalších 10 mm v rozsahu přes 30 do 50 %</t>
  </si>
  <si>
    <t>-784115010</t>
  </si>
  <si>
    <t>11</t>
  </si>
  <si>
    <t>612321121</t>
  </si>
  <si>
    <t>Vápenocementová omítka hladká jednovrstvá vnitřních stěn nanášená ručně</t>
  </si>
  <si>
    <t>-206856636</t>
  </si>
  <si>
    <t>328,433*0,75+12,75</t>
  </si>
  <si>
    <t>612321191</t>
  </si>
  <si>
    <t>Příplatek k vápenocementové omítce vnitřních stěn za každých dalších 5 mm tloušťky ručně</t>
  </si>
  <si>
    <t>1705167742</t>
  </si>
  <si>
    <t>(246,325+12,75)*2</t>
  </si>
  <si>
    <t>13</t>
  </si>
  <si>
    <t>619013490</t>
  </si>
  <si>
    <t>Oprava fabionů, vnitřních říms a reliéfních prvků stropů a stěn</t>
  </si>
  <si>
    <t>soub</t>
  </si>
  <si>
    <t>1053891895</t>
  </si>
  <si>
    <t>14</t>
  </si>
  <si>
    <t>619029910</t>
  </si>
  <si>
    <t>Oprava prasklin, začištění omítek stropů a stěn, podlah</t>
  </si>
  <si>
    <t>-1611851011</t>
  </si>
  <si>
    <t>15</t>
  </si>
  <si>
    <t>612142001</t>
  </si>
  <si>
    <t>Pletivo sklovláknité vnitřních stěn vtlačené do tmelu</t>
  </si>
  <si>
    <t>1672499014</t>
  </si>
  <si>
    <t>328,433+2*30,573+2,138+2,246+12,75</t>
  </si>
  <si>
    <t>16</t>
  </si>
  <si>
    <t>612311131</t>
  </si>
  <si>
    <t>Vápenný štuk vnitřních stěn tloušťky do 3 mm</t>
  </si>
  <si>
    <t>-371103571</t>
  </si>
  <si>
    <t>406,713-23,671</t>
  </si>
  <si>
    <t>17</t>
  </si>
  <si>
    <t>619991011</t>
  </si>
  <si>
    <t>Zakrývání vnitřních konstrukcí a prvků fólií</t>
  </si>
  <si>
    <t>734140199</t>
  </si>
  <si>
    <t>36,526</t>
  </si>
  <si>
    <t>18</t>
  </si>
  <si>
    <t>631311124</t>
  </si>
  <si>
    <t>Mazanina tl přes 80 do 120 mm z betonu prostého bez zvýšených nároků na prostředí tř. C 16/20</t>
  </si>
  <si>
    <t>m3</t>
  </si>
  <si>
    <t>-1991379907</t>
  </si>
  <si>
    <t>(43,91+3,8+0,79)*0,1</t>
  </si>
  <si>
    <t>19</t>
  </si>
  <si>
    <t>631362021</t>
  </si>
  <si>
    <t>Výztuž mazanin svařovanými sítěmi Kari</t>
  </si>
  <si>
    <t>1289100015</t>
  </si>
  <si>
    <t>48,5*3,03*1,25/1000</t>
  </si>
  <si>
    <t>Ostatní konstrukce a práce</t>
  </si>
  <si>
    <t>20</t>
  </si>
  <si>
    <t>949101111</t>
  </si>
  <si>
    <t>Lešení pomocné pro objekty pozemních staveb s lešeňovou podlahou v do 1,9 m</t>
  </si>
  <si>
    <t>-1250693481</t>
  </si>
  <si>
    <t>120,97</t>
  </si>
  <si>
    <t>952901111</t>
  </si>
  <si>
    <t>Vyčištění budov bytové a občanské výstavby při výšce podlaží do 4 m</t>
  </si>
  <si>
    <t>-1855942565</t>
  </si>
  <si>
    <t>22</t>
  </si>
  <si>
    <t>HZS1292</t>
  </si>
  <si>
    <t>Hodinová zúčtovací sazba stavební dělník - přípomoce pro ZTI, ÚT, EI</t>
  </si>
  <si>
    <t>hod</t>
  </si>
  <si>
    <t>517648794</t>
  </si>
  <si>
    <t>80</t>
  </si>
  <si>
    <t>96</t>
  </si>
  <si>
    <t>Bourání konstrukcí</t>
  </si>
  <si>
    <t>23</t>
  </si>
  <si>
    <t>962031132</t>
  </si>
  <si>
    <t>Bourání příček nebo přizdívek z cihel pálených tl do 100 mm (včetně obkladů, zárubní apod.)</t>
  </si>
  <si>
    <t>1239640793</t>
  </si>
  <si>
    <t>0,75*2,25</t>
  </si>
  <si>
    <t>24</t>
  </si>
  <si>
    <t>977211121</t>
  </si>
  <si>
    <t>Řezání stěnovou pilou kcí z cihel nebo tvárnic hl do 200 mm</t>
  </si>
  <si>
    <t>-406075941</t>
  </si>
  <si>
    <t>2,25</t>
  </si>
  <si>
    <t>25</t>
  </si>
  <si>
    <t>763111811</t>
  </si>
  <si>
    <t>Demontáž SDK příček s jednoduchou ocelovou nosnou konstrukcí opláštění jednoduché (včetně zárubní apod.)</t>
  </si>
  <si>
    <t>-1972238581</t>
  </si>
  <si>
    <t>2*2,56*3,55</t>
  </si>
  <si>
    <t>26</t>
  </si>
  <si>
    <t>973031335</t>
  </si>
  <si>
    <t>Vysekání kapes ve zdivu cihelném na MV nebo MVC pl do 0,16 m2 hl do 300 mm</t>
  </si>
  <si>
    <t>1501061058</t>
  </si>
  <si>
    <t>27</t>
  </si>
  <si>
    <t>965083121</t>
  </si>
  <si>
    <t>Odstranění násypů pod podlahami mezi trámy tl do 200 mm</t>
  </si>
  <si>
    <t>805004597</t>
  </si>
  <si>
    <t>0,5</t>
  </si>
  <si>
    <t>28</t>
  </si>
  <si>
    <t>965042141</t>
  </si>
  <si>
    <t>Bourání podkladů pod dlažby nebo mazanin betonových tl do 100 mm</t>
  </si>
  <si>
    <t>-1784569782</t>
  </si>
  <si>
    <t>(43,33+4,69)*0,1</t>
  </si>
  <si>
    <t>29</t>
  </si>
  <si>
    <t>965081323</t>
  </si>
  <si>
    <t>Bourání podlah z dlaždic teracových tl do 25 mm</t>
  </si>
  <si>
    <t>613125408</t>
  </si>
  <si>
    <t>2,94+0,79+0,96</t>
  </si>
  <si>
    <t>30</t>
  </si>
  <si>
    <t>965081472</t>
  </si>
  <si>
    <t>Bourání podlah litých teracových</t>
  </si>
  <si>
    <t>918696904</t>
  </si>
  <si>
    <t>24,45+18,88</t>
  </si>
  <si>
    <t>31</t>
  </si>
  <si>
    <t>771471810</t>
  </si>
  <si>
    <t>Demontáž soklíků z dlaždic keramických rovných</t>
  </si>
  <si>
    <t>968203611</t>
  </si>
  <si>
    <t>22,92+17,22</t>
  </si>
  <si>
    <t>32</t>
  </si>
  <si>
    <t>978011161</t>
  </si>
  <si>
    <t>Otlučení (osekání) vnitřní vápenné nebo vápenocementové omítky stropů v rozsahu přes 30 do 50 %</t>
  </si>
  <si>
    <t>894133577</t>
  </si>
  <si>
    <t>33</t>
  </si>
  <si>
    <t>978013191</t>
  </si>
  <si>
    <t>Otlučení (osekání) vnitřní vápenné nebo vápenocementové omítky stěn v rozsahu přes 50 do 100 %</t>
  </si>
  <si>
    <t>-1223456693</t>
  </si>
  <si>
    <t>117,449+64,853+112,257+23,703+10,171</t>
  </si>
  <si>
    <t>34</t>
  </si>
  <si>
    <t>978059541</t>
  </si>
  <si>
    <t>Odsekání a odebrání obkladů stěn z vnitřních obkládaček plochy přes 1 m2</t>
  </si>
  <si>
    <t>1080634598</t>
  </si>
  <si>
    <t>(1,95+4,15+3,6-1,2)*1,5</t>
  </si>
  <si>
    <t>35</t>
  </si>
  <si>
    <t>762811811</t>
  </si>
  <si>
    <t>Demontáž záklopů stropů z prken tl do 32 mm</t>
  </si>
  <si>
    <t>2005487835</t>
  </si>
  <si>
    <t>Půdorys, předpokl.</t>
  </si>
  <si>
    <t>36,84</t>
  </si>
  <si>
    <t>36</t>
  </si>
  <si>
    <t>766691914</t>
  </si>
  <si>
    <t>Vyvěšení dřevěných křídel dveří pl do 2 m2</t>
  </si>
  <si>
    <t>-1808703365</t>
  </si>
  <si>
    <t>37</t>
  </si>
  <si>
    <t>766491851</t>
  </si>
  <si>
    <t>Demontáž prahů dveří jednokřídlových</t>
  </si>
  <si>
    <t>983684535</t>
  </si>
  <si>
    <t>38</t>
  </si>
  <si>
    <t>776201811</t>
  </si>
  <si>
    <t>Demontáž lepených povlakových podlah včetně soklíku ručně</t>
  </si>
  <si>
    <t>947284793</t>
  </si>
  <si>
    <t>21,39+34,86</t>
  </si>
  <si>
    <t>39</t>
  </si>
  <si>
    <t>775511830</t>
  </si>
  <si>
    <t>Demontáž podlah vlysových přibíjených bez lišt do suti</t>
  </si>
  <si>
    <t>618428281</t>
  </si>
  <si>
    <t>40</t>
  </si>
  <si>
    <t>997013212</t>
  </si>
  <si>
    <t>Vnitrostaveništní doprava suti a vybouraných hmot pro budovy v přes 6 do 9 m ručně</t>
  </si>
  <si>
    <t>-1121512016</t>
  </si>
  <si>
    <t>41</t>
  </si>
  <si>
    <t>997013511</t>
  </si>
  <si>
    <t>Odvoz suti a vybouraných hmot na skládku do 1 km s naložením a se složením</t>
  </si>
  <si>
    <t>-1633511717</t>
  </si>
  <si>
    <t>42</t>
  </si>
  <si>
    <t>997013509</t>
  </si>
  <si>
    <t>Příplatek k odvozu suti a vybouraných hmot na skládku ZKD 1 km přes 1 km</t>
  </si>
  <si>
    <t>-543999465</t>
  </si>
  <si>
    <t>35,203*19 'Přepočtené koeficientem množství</t>
  </si>
  <si>
    <t>43</t>
  </si>
  <si>
    <t>997013631</t>
  </si>
  <si>
    <t>Poplatek za uložení na skládce (skládkovné) stavebního odpadu směsného</t>
  </si>
  <si>
    <t>736333217</t>
  </si>
  <si>
    <t>99</t>
  </si>
  <si>
    <t>Přesun hmot HSV</t>
  </si>
  <si>
    <t>44</t>
  </si>
  <si>
    <t>998018002</t>
  </si>
  <si>
    <t>Přesun hmot ruční pro budovy v pře 6 do 12 m</t>
  </si>
  <si>
    <t>-178717407</t>
  </si>
  <si>
    <t>PSV</t>
  </si>
  <si>
    <t>Práce a dodávky PSV</t>
  </si>
  <si>
    <t>711</t>
  </si>
  <si>
    <t>Izolace proti vodě</t>
  </si>
  <si>
    <t>45</t>
  </si>
  <si>
    <t>711113117</t>
  </si>
  <si>
    <t>Izolace proti vlhkosti vodorovná za studena těsnicí stěrkou</t>
  </si>
  <si>
    <t>-2005495453</t>
  </si>
  <si>
    <t>4,59</t>
  </si>
  <si>
    <t>46</t>
  </si>
  <si>
    <t>711113127</t>
  </si>
  <si>
    <t>Izolace proti vlhkosti svislá za studena těsnicí stěrkou</t>
  </si>
  <si>
    <t>490346993</t>
  </si>
  <si>
    <t>3,39</t>
  </si>
  <si>
    <t>47</t>
  </si>
  <si>
    <t>28355023</t>
  </si>
  <si>
    <t>Páska pružná těsnící hydroizolační š do 150mm</t>
  </si>
  <si>
    <t>391927623</t>
  </si>
  <si>
    <t>12,5</t>
  </si>
  <si>
    <t>48</t>
  </si>
  <si>
    <t>59054242</t>
  </si>
  <si>
    <t>Páska pružná těsnící hydroizolační -kout</t>
  </si>
  <si>
    <t>-1198439928</t>
  </si>
  <si>
    <t>49</t>
  </si>
  <si>
    <t>59054004</t>
  </si>
  <si>
    <t>Páska pružná těsnící hydroizolační -roh</t>
  </si>
  <si>
    <t>2036704425</t>
  </si>
  <si>
    <t>50</t>
  </si>
  <si>
    <t>998711312</t>
  </si>
  <si>
    <t>Přesun hmot procentní pro izolace proti vodě ruční v objektech v přes 6 do 12 m</t>
  </si>
  <si>
    <t>%</t>
  </si>
  <si>
    <t>-478997756</t>
  </si>
  <si>
    <t>721</t>
  </si>
  <si>
    <t>Zdravotechnika</t>
  </si>
  <si>
    <t>51</t>
  </si>
  <si>
    <t>721-001</t>
  </si>
  <si>
    <t>Rozvody vodovodu a kanalizace včetně tvarovek, izolací, montážního a spojovacího materiálu, úpravy stávajících rozvodů</t>
  </si>
  <si>
    <t>1273813810</t>
  </si>
  <si>
    <t>52</t>
  </si>
  <si>
    <t>721-002</t>
  </si>
  <si>
    <t>Armatury</t>
  </si>
  <si>
    <t>363624431</t>
  </si>
  <si>
    <t>53</t>
  </si>
  <si>
    <t>721-051</t>
  </si>
  <si>
    <t>Zařizovací předměty - umyvadlo 55 x 45 cm, včetně sifonu a baterie</t>
  </si>
  <si>
    <t>-1078844138</t>
  </si>
  <si>
    <t>54</t>
  </si>
  <si>
    <t>721-052</t>
  </si>
  <si>
    <t>Zařizovací předměty - závěsné WC včetně sedátka a splachovacího modulu</t>
  </si>
  <si>
    <t>83213180</t>
  </si>
  <si>
    <t>55</t>
  </si>
  <si>
    <t>721-053</t>
  </si>
  <si>
    <t>Zařizovací předměty - pisoár s automatickým splachováním</t>
  </si>
  <si>
    <t>4587962</t>
  </si>
  <si>
    <t>56</t>
  </si>
  <si>
    <t>721-054</t>
  </si>
  <si>
    <t>Elektrický průtokový ohřívač</t>
  </si>
  <si>
    <t>1170777321</t>
  </si>
  <si>
    <t>57</t>
  </si>
  <si>
    <t>721-008</t>
  </si>
  <si>
    <t>Ostatní - zkouška těsnosti, tlaková zkouška, proplach a dezinfekce, doplňky - dvířka apod.</t>
  </si>
  <si>
    <t>-179425815</t>
  </si>
  <si>
    <t>58</t>
  </si>
  <si>
    <t>721-009</t>
  </si>
  <si>
    <t>Demontáže včetně odvozu a likvidace odpadu</t>
  </si>
  <si>
    <t>-1903380199</t>
  </si>
  <si>
    <t>59</t>
  </si>
  <si>
    <t>998721312</t>
  </si>
  <si>
    <t>Přesun hmot procentní pro vnitřní zdravotechniku ruční v objektech v přes 6 do 12 m</t>
  </si>
  <si>
    <t>2058292475</t>
  </si>
  <si>
    <t>731</t>
  </si>
  <si>
    <t>Ústřední vytápění</t>
  </si>
  <si>
    <t>60</t>
  </si>
  <si>
    <t>731-001</t>
  </si>
  <si>
    <t>Očištění, vyspravení, nátěr stávajících otopných těles a potrubí</t>
  </si>
  <si>
    <t>2132154767</t>
  </si>
  <si>
    <t>61</t>
  </si>
  <si>
    <t>731-009</t>
  </si>
  <si>
    <t>594880232</t>
  </si>
  <si>
    <t>62</t>
  </si>
  <si>
    <t>998731312</t>
  </si>
  <si>
    <t>Přesun hmot procentní pro ústřední vytápění ruční v objektech v přes 6 do 12 m</t>
  </si>
  <si>
    <t>1912022029</t>
  </si>
  <si>
    <t>741</t>
  </si>
  <si>
    <t>Elektroinstalace</t>
  </si>
  <si>
    <t>63</t>
  </si>
  <si>
    <t>741-001</t>
  </si>
  <si>
    <t>Úprava stávajících silnoproudých rozvodů a nové rozvody silnoproudu včetně rozvaděče</t>
  </si>
  <si>
    <t>-1172412080</t>
  </si>
  <si>
    <t>64</t>
  </si>
  <si>
    <t>741-002</t>
  </si>
  <si>
    <t>Úprava stávajících slaboproudých rozvodů a nové rozvody slaboproudu</t>
  </si>
  <si>
    <t>-1998346775</t>
  </si>
  <si>
    <t>65</t>
  </si>
  <si>
    <t>741-003</t>
  </si>
  <si>
    <t>Přístroje, spínače, zásuvky apod.</t>
  </si>
  <si>
    <t>-680619192</t>
  </si>
  <si>
    <t>66</t>
  </si>
  <si>
    <t>741-004</t>
  </si>
  <si>
    <t>Svítidla (LED)</t>
  </si>
  <si>
    <t>-1610960399</t>
  </si>
  <si>
    <t>67</t>
  </si>
  <si>
    <t>741-005</t>
  </si>
  <si>
    <t>Trubky, krabice apod.</t>
  </si>
  <si>
    <t>464539001</t>
  </si>
  <si>
    <t>68</t>
  </si>
  <si>
    <t>741-008</t>
  </si>
  <si>
    <t>Ostatní - zkoušky, revize apod.</t>
  </si>
  <si>
    <t>1477658247</t>
  </si>
  <si>
    <t>69</t>
  </si>
  <si>
    <t>741-009</t>
  </si>
  <si>
    <t>2045668724</t>
  </si>
  <si>
    <t>70</t>
  </si>
  <si>
    <t>998741312</t>
  </si>
  <si>
    <t>Přesun hmot procentní pro elektroinstalaci ruční v objektech v přes 6 do 12 m</t>
  </si>
  <si>
    <t>1596496134</t>
  </si>
  <si>
    <t>762</t>
  </si>
  <si>
    <t>Konstrukce tesařské</t>
  </si>
  <si>
    <t>71</t>
  </si>
  <si>
    <t>762083111</t>
  </si>
  <si>
    <t>Impregnace řeziva proti dřevokaznému hmyzu a houbám</t>
  </si>
  <si>
    <t>409832034</t>
  </si>
  <si>
    <t>1,058</t>
  </si>
  <si>
    <t>72</t>
  </si>
  <si>
    <t>762812935</t>
  </si>
  <si>
    <t>Zabednění části záklopu stropu prkny tl do 32 mm</t>
  </si>
  <si>
    <t>-281129438</t>
  </si>
  <si>
    <t>42,306</t>
  </si>
  <si>
    <t>73</t>
  </si>
  <si>
    <t>762511292</t>
  </si>
  <si>
    <t>Podlahové kce dvouvrstvé z desek OSB tl do 2x12 mm broušených na pero a drážku šroubovaných</t>
  </si>
  <si>
    <t>-1521879932</t>
  </si>
  <si>
    <t>21,39+15,51+17,02+18,55</t>
  </si>
  <si>
    <t>74</t>
  </si>
  <si>
    <t>762895000</t>
  </si>
  <si>
    <t>Spojovací prostředky pro montáž záklopu, stropnic a podbíjení</t>
  </si>
  <si>
    <t>-360391999</t>
  </si>
  <si>
    <t>75</t>
  </si>
  <si>
    <t>762595001</t>
  </si>
  <si>
    <t>Spojovací prostředky pro položení dřevěných podlah</t>
  </si>
  <si>
    <t>923175485</t>
  </si>
  <si>
    <t>72,47</t>
  </si>
  <si>
    <t>76</t>
  </si>
  <si>
    <t>998762312</t>
  </si>
  <si>
    <t>Přesun hmot procentní pro kce tesařské ruční v objektech v přes 6 do 12 m</t>
  </si>
  <si>
    <t>1607933400</t>
  </si>
  <si>
    <t>766</t>
  </si>
  <si>
    <t>Konstrukce truhlářské</t>
  </si>
  <si>
    <t>77</t>
  </si>
  <si>
    <t>766019680</t>
  </si>
  <si>
    <t>Dodávka a montáž vnitřních dřevěných plných dveří s povrchovou úpravou 900 x 1970 mm EI 30 DP3 (ozn. D1) dle PD, včetně kování, zámku, prahu a samozavírače</t>
  </si>
  <si>
    <t>1194626560</t>
  </si>
  <si>
    <t>78</t>
  </si>
  <si>
    <t>766019280</t>
  </si>
  <si>
    <t xml:space="preserve">Dodávka a montáž vnitřních dřevěných plných dveří s povrchovou úpravou 800 x 1970 mm (ozn. D2) dle PD, včetně kování a zámku </t>
  </si>
  <si>
    <t>-2146723434</t>
  </si>
  <si>
    <t>79</t>
  </si>
  <si>
    <t>766019260</t>
  </si>
  <si>
    <t>Dodávka a montáž vnitřních dřevěných plných dveří s povrchovou úpravou 600 x 1970 mm (ozn. D3) dle PD, včetně WC kování</t>
  </si>
  <si>
    <t>557208685</t>
  </si>
  <si>
    <t>998766312</t>
  </si>
  <si>
    <t>Přesun hmot procentní pro kce truhlářské ruční v objektech v přes 6 do 12 m</t>
  </si>
  <si>
    <t>2129538043</t>
  </si>
  <si>
    <t>767</t>
  </si>
  <si>
    <t>Konstrukce zámečnické</t>
  </si>
  <si>
    <t>81</t>
  </si>
  <si>
    <t>767069119</t>
  </si>
  <si>
    <t>Vyspravení ocelových zárubní 600 - 900 x 1970 mm</t>
  </si>
  <si>
    <t>393084112</t>
  </si>
  <si>
    <t>82</t>
  </si>
  <si>
    <t>998767312</t>
  </si>
  <si>
    <t>Přesun hmot procentní pro zámečnické konstrukce ruční v objektech v přes 6 do 12 m</t>
  </si>
  <si>
    <t>70186002</t>
  </si>
  <si>
    <t>771</t>
  </si>
  <si>
    <t>Podlahy z dlaždic</t>
  </si>
  <si>
    <t>83</t>
  </si>
  <si>
    <t>771574434</t>
  </si>
  <si>
    <t>Montáž podlah keramických reliéfních nebo protiskluzových lepených cementovým flexibilním lepidlem do 6 ks/m2</t>
  </si>
  <si>
    <t>517986387</t>
  </si>
  <si>
    <t>48,5</t>
  </si>
  <si>
    <t>84</t>
  </si>
  <si>
    <t>771474113</t>
  </si>
  <si>
    <t>Montáž soklů z dlaždic keramických rovných lepených cementovým flexibilním lepidlem v do 120 mm</t>
  </si>
  <si>
    <t>38802310</t>
  </si>
  <si>
    <t>33,61</t>
  </si>
  <si>
    <t>85</t>
  </si>
  <si>
    <t>59761104</t>
  </si>
  <si>
    <t>Dlažba keramická R10 do 6 ks/m2</t>
  </si>
  <si>
    <t>1976724459</t>
  </si>
  <si>
    <t>86</t>
  </si>
  <si>
    <t>998771312</t>
  </si>
  <si>
    <t>Přesun hmot procentní pro podlahy z dlaždic ruční v objektech v přes 6 do 12 m</t>
  </si>
  <si>
    <t>1242314747</t>
  </si>
  <si>
    <t>776</t>
  </si>
  <si>
    <t>Podlahy povlakové</t>
  </si>
  <si>
    <t>87</t>
  </si>
  <si>
    <t>776221111</t>
  </si>
  <si>
    <t>Lepení pásů z PVC</t>
  </si>
  <si>
    <t>2088968221</t>
  </si>
  <si>
    <t>88</t>
  </si>
  <si>
    <t>28411017</t>
  </si>
  <si>
    <t>PVC vinyl zátěžové R10</t>
  </si>
  <si>
    <t>1071920387</t>
  </si>
  <si>
    <t>83,5</t>
  </si>
  <si>
    <t>89</t>
  </si>
  <si>
    <t>776411111</t>
  </si>
  <si>
    <t>Montáž obvodových soklíků výšky do 80 mm</t>
  </si>
  <si>
    <t>-1249294066</t>
  </si>
  <si>
    <t>70,3</t>
  </si>
  <si>
    <t>90</t>
  </si>
  <si>
    <t>28411008</t>
  </si>
  <si>
    <t>Lišta soklová PVC</t>
  </si>
  <si>
    <t>-1563241967</t>
  </si>
  <si>
    <t>77,5</t>
  </si>
  <si>
    <t>91</t>
  </si>
  <si>
    <t>776421311</t>
  </si>
  <si>
    <t>Montáž přechodových samolepících lišt</t>
  </si>
  <si>
    <t>-988816530</t>
  </si>
  <si>
    <t>7,76</t>
  </si>
  <si>
    <t>92</t>
  </si>
  <si>
    <t>59054130</t>
  </si>
  <si>
    <t>Profil přechodový nerezový samolepící</t>
  </si>
  <si>
    <t>1608837187</t>
  </si>
  <si>
    <t>93</t>
  </si>
  <si>
    <t>998776312</t>
  </si>
  <si>
    <t>Přesun hmot procentní pro podlahy povlakové ruční v objektech v přes 6 do 12 m</t>
  </si>
  <si>
    <t>-698401363</t>
  </si>
  <si>
    <t>781</t>
  </si>
  <si>
    <t>Dokončovací práce - obklady</t>
  </si>
  <si>
    <t>94</t>
  </si>
  <si>
    <t>781472214</t>
  </si>
  <si>
    <t>Montáž obkladů keramických hladkých lepených flexibilním lepidlem přes 4 do 6 ks/m2 (včetně dod. lišt)</t>
  </si>
  <si>
    <t>-2026817513</t>
  </si>
  <si>
    <t>23,784</t>
  </si>
  <si>
    <t>95</t>
  </si>
  <si>
    <t>59761717</t>
  </si>
  <si>
    <t>Obklad keramický do 6 ks/m2</t>
  </si>
  <si>
    <t>-1917670020</t>
  </si>
  <si>
    <t>998781312</t>
  </si>
  <si>
    <t>Přesun hmot procentní pro obklady keramické ruční v objektech v přes 6 do 12 m</t>
  </si>
  <si>
    <t>1104107643</t>
  </si>
  <si>
    <t>783</t>
  </si>
  <si>
    <t>Dokončovací práce - nátěry</t>
  </si>
  <si>
    <t>97</t>
  </si>
  <si>
    <t>783306801</t>
  </si>
  <si>
    <t>Odstranění nátěru ze zámečnických konstrukcí obroušením</t>
  </si>
  <si>
    <t>1286702290</t>
  </si>
  <si>
    <t>10,05</t>
  </si>
  <si>
    <t>98</t>
  </si>
  <si>
    <t>783314201</t>
  </si>
  <si>
    <t>Základní antikorozní jednonásobný syntetický standardní nátěr zámečnických konstrukcí</t>
  </si>
  <si>
    <t>208186066</t>
  </si>
  <si>
    <t>783315101</t>
  </si>
  <si>
    <t>Mezinátěr jednonásobný syntetický standardní zámečnických konstrukcí</t>
  </si>
  <si>
    <t>177683081</t>
  </si>
  <si>
    <t>100</t>
  </si>
  <si>
    <t>783317101</t>
  </si>
  <si>
    <t>Krycí jednonásobný syntetický standardní nátěr zámečnických konstrukcí</t>
  </si>
  <si>
    <t>-2114557517</t>
  </si>
  <si>
    <t>784</t>
  </si>
  <si>
    <t>Dokončovací práce - malby</t>
  </si>
  <si>
    <t>101</t>
  </si>
  <si>
    <t>784121001</t>
  </si>
  <si>
    <t>Oškrabání malby v místnostech v do 3,80 m</t>
  </si>
  <si>
    <t>373502171</t>
  </si>
  <si>
    <t>121,7+328,433</t>
  </si>
  <si>
    <t>102</t>
  </si>
  <si>
    <t>784181101</t>
  </si>
  <si>
    <t>Základní jednonásobná penetrace podkladu v místnostech v do 3,80 m</t>
  </si>
  <si>
    <t>-1773377824</t>
  </si>
  <si>
    <t>121,7+383,042</t>
  </si>
  <si>
    <t>103</t>
  </si>
  <si>
    <t>784211121</t>
  </si>
  <si>
    <t>Dvojnásobné bílé malby ze směsí za mokra středně oděruvzdorných v místnostech v do 3,80 m</t>
  </si>
  <si>
    <t>514940533</t>
  </si>
  <si>
    <t>504,742</t>
  </si>
  <si>
    <t>VRN</t>
  </si>
  <si>
    <t>Vedlejší rozpočtové náklady</t>
  </si>
  <si>
    <t>104</t>
  </si>
  <si>
    <t>011002000</t>
  </si>
  <si>
    <t>Průzkumné práce (sondy)</t>
  </si>
  <si>
    <t>1024</t>
  </si>
  <si>
    <t>1661376847</t>
  </si>
  <si>
    <t>105</t>
  </si>
  <si>
    <t>030001000</t>
  </si>
  <si>
    <t>Zařízení staveniště</t>
  </si>
  <si>
    <t>734419850</t>
  </si>
  <si>
    <t>106</t>
  </si>
  <si>
    <t>040001000</t>
  </si>
  <si>
    <t>Inženýrská a kompletační činnost</t>
  </si>
  <si>
    <t>-1066404541</t>
  </si>
  <si>
    <t>107</t>
  </si>
  <si>
    <t>060001000</t>
  </si>
  <si>
    <t>Územní vlivy</t>
  </si>
  <si>
    <t>-439563014</t>
  </si>
  <si>
    <t>108</t>
  </si>
  <si>
    <t>070001000</t>
  </si>
  <si>
    <t>Provozní vlivy</t>
  </si>
  <si>
    <t>2014576323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</si>
</sst>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.3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.05" customHeight="1">
      <c r="B5" s="18"/>
      <c r="D5" s="22" t="s">
        <v>13</v>
      </c>
      <c r="K5" s="175" t="s">
        <v>14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R5" s="18"/>
      <c r="BE5" s="17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77" t="s">
        <v>17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R6" s="18"/>
      <c r="BE6" s="173"/>
      <c r="BS6" s="15" t="s">
        <v>6</v>
      </c>
    </row>
    <row r="7" spans="1:74" ht="12.05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3"/>
      <c r="BS7" s="15" t="s">
        <v>6</v>
      </c>
    </row>
    <row r="8" spans="1:74" ht="12.05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3"/>
      <c r="BS8" s="15" t="s">
        <v>6</v>
      </c>
    </row>
    <row r="9" spans="1:74" ht="14.4" customHeight="1">
      <c r="B9" s="18"/>
      <c r="AR9" s="18"/>
      <c r="BE9" s="173"/>
      <c r="BS9" s="15" t="s">
        <v>6</v>
      </c>
    </row>
    <row r="10" spans="1:74" ht="12.05" customHeight="1">
      <c r="B10" s="18"/>
      <c r="D10" s="25" t="s">
        <v>24</v>
      </c>
      <c r="AK10" s="25" t="s">
        <v>25</v>
      </c>
      <c r="AN10" s="23" t="s">
        <v>1</v>
      </c>
      <c r="AR10" s="18"/>
      <c r="BE10" s="173"/>
      <c r="BS10" s="15" t="s">
        <v>6</v>
      </c>
    </row>
    <row r="11" spans="1:74" ht="18.5" customHeight="1">
      <c r="B11" s="18"/>
      <c r="E11" s="23" t="s">
        <v>21</v>
      </c>
      <c r="AK11" s="25" t="s">
        <v>26</v>
      </c>
      <c r="AN11" s="23" t="s">
        <v>1</v>
      </c>
      <c r="AR11" s="18"/>
      <c r="BE11" s="173"/>
      <c r="BS11" s="15" t="s">
        <v>6</v>
      </c>
    </row>
    <row r="12" spans="1:74" ht="6.9" customHeight="1">
      <c r="B12" s="18"/>
      <c r="AR12" s="18"/>
      <c r="BE12" s="173"/>
      <c r="BS12" s="15" t="s">
        <v>6</v>
      </c>
    </row>
    <row r="13" spans="1:74" ht="12.05" customHeight="1">
      <c r="B13" s="18"/>
      <c r="D13" s="25" t="s">
        <v>27</v>
      </c>
      <c r="AK13" s="25" t="s">
        <v>25</v>
      </c>
      <c r="AN13" s="27" t="s">
        <v>28</v>
      </c>
      <c r="AR13" s="18"/>
      <c r="BE13" s="173"/>
      <c r="BS13" s="15" t="s">
        <v>6</v>
      </c>
    </row>
    <row r="14" spans="1:74" ht="12.65">
      <c r="B14" s="18"/>
      <c r="E14" s="178" t="s">
        <v>28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25" t="s">
        <v>26</v>
      </c>
      <c r="AN14" s="27" t="s">
        <v>28</v>
      </c>
      <c r="AR14" s="18"/>
      <c r="BE14" s="173"/>
      <c r="BS14" s="15" t="s">
        <v>6</v>
      </c>
    </row>
    <row r="15" spans="1:74" ht="6.9" customHeight="1">
      <c r="B15" s="18"/>
      <c r="AR15" s="18"/>
      <c r="BE15" s="173"/>
      <c r="BS15" s="15" t="s">
        <v>4</v>
      </c>
    </row>
    <row r="16" spans="1:74" ht="12.05" customHeight="1">
      <c r="B16" s="18"/>
      <c r="D16" s="25" t="s">
        <v>29</v>
      </c>
      <c r="AK16" s="25" t="s">
        <v>25</v>
      </c>
      <c r="AN16" s="23" t="s">
        <v>1</v>
      </c>
      <c r="AR16" s="18"/>
      <c r="BE16" s="173"/>
      <c r="BS16" s="15" t="s">
        <v>4</v>
      </c>
    </row>
    <row r="17" spans="2:71" ht="18.5" customHeight="1">
      <c r="B17" s="18"/>
      <c r="E17" s="23" t="s">
        <v>21</v>
      </c>
      <c r="AK17" s="25" t="s">
        <v>26</v>
      </c>
      <c r="AN17" s="23" t="s">
        <v>1</v>
      </c>
      <c r="AR17" s="18"/>
      <c r="BE17" s="173"/>
      <c r="BS17" s="15" t="s">
        <v>30</v>
      </c>
    </row>
    <row r="18" spans="2:71" ht="6.9" customHeight="1">
      <c r="B18" s="18"/>
      <c r="AR18" s="18"/>
      <c r="BE18" s="173"/>
      <c r="BS18" s="15" t="s">
        <v>6</v>
      </c>
    </row>
    <row r="19" spans="2:71" ht="12.05" customHeight="1">
      <c r="B19" s="18"/>
      <c r="D19" s="25" t="s">
        <v>31</v>
      </c>
      <c r="AK19" s="25" t="s">
        <v>25</v>
      </c>
      <c r="AN19" s="23" t="s">
        <v>1</v>
      </c>
      <c r="AR19" s="18"/>
      <c r="BE19" s="173"/>
      <c r="BS19" s="15" t="s">
        <v>6</v>
      </c>
    </row>
    <row r="20" spans="2:71" ht="18.5" customHeight="1">
      <c r="B20" s="18"/>
      <c r="E20" s="23" t="s">
        <v>21</v>
      </c>
      <c r="AK20" s="25" t="s">
        <v>26</v>
      </c>
      <c r="AN20" s="23" t="s">
        <v>1</v>
      </c>
      <c r="AR20" s="18"/>
      <c r="BE20" s="173"/>
      <c r="BS20" s="15" t="s">
        <v>30</v>
      </c>
    </row>
    <row r="21" spans="2:71" ht="6.9" customHeight="1">
      <c r="B21" s="18"/>
      <c r="AR21" s="18"/>
      <c r="BE21" s="173"/>
    </row>
    <row r="22" spans="2:71" ht="12.05" customHeight="1">
      <c r="B22" s="18"/>
      <c r="D22" s="25" t="s">
        <v>32</v>
      </c>
      <c r="AR22" s="18"/>
      <c r="BE22" s="173"/>
    </row>
    <row r="23" spans="2:71" ht="16.5" customHeight="1">
      <c r="B23" s="18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8"/>
      <c r="BE23" s="173"/>
    </row>
    <row r="24" spans="2:71" ht="6.9" customHeight="1">
      <c r="B24" s="18"/>
      <c r="AR24" s="18"/>
      <c r="BE24" s="173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3"/>
    </row>
    <row r="26" spans="2:71" s="1" customFormat="1" ht="25.95" customHeight="1">
      <c r="B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1">
        <f>ROUND(AG94,2)</f>
        <v>0</v>
      </c>
      <c r="AL26" s="182"/>
      <c r="AM26" s="182"/>
      <c r="AN26" s="182"/>
      <c r="AO26" s="182"/>
      <c r="AR26" s="30"/>
      <c r="BE26" s="173"/>
    </row>
    <row r="27" spans="2:71" s="1" customFormat="1" ht="6.9" customHeight="1">
      <c r="B27" s="30"/>
      <c r="AR27" s="30"/>
      <c r="BE27" s="173"/>
    </row>
    <row r="28" spans="2:71" s="1" customFormat="1" ht="12.65">
      <c r="B28" s="30"/>
      <c r="L28" s="183" t="s">
        <v>34</v>
      </c>
      <c r="M28" s="183"/>
      <c r="N28" s="183"/>
      <c r="O28" s="183"/>
      <c r="P28" s="183"/>
      <c r="W28" s="183" t="s">
        <v>35</v>
      </c>
      <c r="X28" s="183"/>
      <c r="Y28" s="183"/>
      <c r="Z28" s="183"/>
      <c r="AA28" s="183"/>
      <c r="AB28" s="183"/>
      <c r="AC28" s="183"/>
      <c r="AD28" s="183"/>
      <c r="AE28" s="183"/>
      <c r="AK28" s="183" t="s">
        <v>36</v>
      </c>
      <c r="AL28" s="183"/>
      <c r="AM28" s="183"/>
      <c r="AN28" s="183"/>
      <c r="AO28" s="183"/>
      <c r="AR28" s="30"/>
      <c r="BE28" s="173"/>
    </row>
    <row r="29" spans="2:71" s="2" customFormat="1" ht="14.4" customHeight="1">
      <c r="B29" s="34"/>
      <c r="D29" s="25" t="s">
        <v>37</v>
      </c>
      <c r="F29" s="25" t="s">
        <v>38</v>
      </c>
      <c r="L29" s="186">
        <v>0.21</v>
      </c>
      <c r="M29" s="185"/>
      <c r="N29" s="185"/>
      <c r="O29" s="185"/>
      <c r="P29" s="185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0</v>
      </c>
      <c r="AL29" s="185"/>
      <c r="AM29" s="185"/>
      <c r="AN29" s="185"/>
      <c r="AO29" s="185"/>
      <c r="AR29" s="34"/>
      <c r="BE29" s="174"/>
    </row>
    <row r="30" spans="2:71" s="2" customFormat="1" ht="14.4" customHeight="1">
      <c r="B30" s="34"/>
      <c r="F30" s="25" t="s">
        <v>39</v>
      </c>
      <c r="L30" s="186">
        <v>0.12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4"/>
      <c r="BE30" s="174"/>
    </row>
    <row r="31" spans="2:71" s="2" customFormat="1" ht="14.4" hidden="1" customHeight="1">
      <c r="B31" s="34"/>
      <c r="F31" s="25" t="s">
        <v>40</v>
      </c>
      <c r="L31" s="186">
        <v>0.21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4"/>
      <c r="BE31" s="174"/>
    </row>
    <row r="32" spans="2:71" s="2" customFormat="1" ht="14.4" hidden="1" customHeight="1">
      <c r="B32" s="34"/>
      <c r="F32" s="25" t="s">
        <v>41</v>
      </c>
      <c r="L32" s="186">
        <v>0.12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4"/>
      <c r="BE32" s="174"/>
    </row>
    <row r="33" spans="2:57" s="2" customFormat="1" ht="14.4" hidden="1" customHeight="1">
      <c r="B33" s="34"/>
      <c r="F33" s="25" t="s">
        <v>42</v>
      </c>
      <c r="L33" s="186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4"/>
      <c r="BE33" s="174"/>
    </row>
    <row r="34" spans="2:57" s="1" customFormat="1" ht="6.9" customHeight="1">
      <c r="B34" s="30"/>
      <c r="AR34" s="30"/>
      <c r="BE34" s="173"/>
    </row>
    <row r="35" spans="2:57" s="1" customFormat="1" ht="25.95" customHeight="1"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87" t="s">
        <v>45</v>
      </c>
      <c r="Y35" s="188"/>
      <c r="Z35" s="188"/>
      <c r="AA35" s="188"/>
      <c r="AB35" s="188"/>
      <c r="AC35" s="37"/>
      <c r="AD35" s="37"/>
      <c r="AE35" s="37"/>
      <c r="AF35" s="37"/>
      <c r="AG35" s="37"/>
      <c r="AH35" s="37"/>
      <c r="AI35" s="37"/>
      <c r="AJ35" s="37"/>
      <c r="AK35" s="189">
        <f>SUM(AK26:AK33)</f>
        <v>0</v>
      </c>
      <c r="AL35" s="188"/>
      <c r="AM35" s="188"/>
      <c r="AN35" s="188"/>
      <c r="AO35" s="190"/>
      <c r="AP35" s="35"/>
      <c r="AQ35" s="35"/>
      <c r="AR35" s="30"/>
    </row>
    <row r="36" spans="2:57" s="1" customFormat="1" ht="6.9" customHeight="1">
      <c r="B36" s="30"/>
      <c r="AR36" s="30"/>
    </row>
    <row r="37" spans="2:57" s="1" customFormat="1" ht="14.4" customHeight="1">
      <c r="B37" s="30"/>
      <c r="AR37" s="30"/>
    </row>
    <row r="38" spans="2:57" ht="14.4" customHeight="1">
      <c r="B38" s="18"/>
      <c r="AR38" s="18"/>
    </row>
    <row r="39" spans="2:57" ht="14.4" customHeight="1">
      <c r="B39" s="18"/>
      <c r="AR39" s="18"/>
    </row>
    <row r="40" spans="2:57" ht="14.4" customHeight="1">
      <c r="B40" s="18"/>
      <c r="AR40" s="18"/>
    </row>
    <row r="41" spans="2:57" ht="14.4" customHeight="1">
      <c r="B41" s="18"/>
      <c r="AR41" s="18"/>
    </row>
    <row r="42" spans="2:57" ht="14.4" customHeight="1">
      <c r="B42" s="18"/>
      <c r="AR42" s="18"/>
    </row>
    <row r="43" spans="2:57" ht="14.4" customHeight="1">
      <c r="B43" s="18"/>
      <c r="AR43" s="18"/>
    </row>
    <row r="44" spans="2:57" ht="14.4" customHeight="1">
      <c r="B44" s="18"/>
      <c r="AR44" s="18"/>
    </row>
    <row r="45" spans="2:57" ht="14.4" customHeight="1">
      <c r="B45" s="18"/>
      <c r="AR45" s="18"/>
    </row>
    <row r="46" spans="2:57" ht="14.4" customHeight="1">
      <c r="B46" s="18"/>
      <c r="AR46" s="18"/>
    </row>
    <row r="47" spans="2:57" ht="14.4" customHeight="1">
      <c r="B47" s="18"/>
      <c r="AR47" s="18"/>
    </row>
    <row r="48" spans="2:57" ht="14.4" customHeight="1">
      <c r="B48" s="18"/>
      <c r="AR48" s="18"/>
    </row>
    <row r="49" spans="2:44" s="1" customFormat="1" ht="14.4" customHeight="1">
      <c r="B49" s="30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0"/>
    </row>
    <row r="50" spans="2:44" ht="10.3">
      <c r="B50" s="18"/>
      <c r="AR50" s="18"/>
    </row>
    <row r="51" spans="2:44" ht="10.3">
      <c r="B51" s="18"/>
      <c r="AR51" s="18"/>
    </row>
    <row r="52" spans="2:44" ht="10.3">
      <c r="B52" s="18"/>
      <c r="AR52" s="18"/>
    </row>
    <row r="53" spans="2:44" ht="10.3">
      <c r="B53" s="18"/>
      <c r="AR53" s="18"/>
    </row>
    <row r="54" spans="2:44" ht="10.3">
      <c r="B54" s="18"/>
      <c r="AR54" s="18"/>
    </row>
    <row r="55" spans="2:44" ht="10.3">
      <c r="B55" s="18"/>
      <c r="AR55" s="18"/>
    </row>
    <row r="56" spans="2:44" ht="10.3">
      <c r="B56" s="18"/>
      <c r="AR56" s="18"/>
    </row>
    <row r="57" spans="2:44" ht="10.3">
      <c r="B57" s="18"/>
      <c r="AR57" s="18"/>
    </row>
    <row r="58" spans="2:44" ht="10.3">
      <c r="B58" s="18"/>
      <c r="AR58" s="18"/>
    </row>
    <row r="59" spans="2:44" ht="10.3">
      <c r="B59" s="18"/>
      <c r="AR59" s="18"/>
    </row>
    <row r="60" spans="2:44" s="1" customFormat="1" ht="12.65">
      <c r="B60" s="30"/>
      <c r="D60" s="41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48</v>
      </c>
      <c r="AI60" s="32"/>
      <c r="AJ60" s="32"/>
      <c r="AK60" s="32"/>
      <c r="AL60" s="32"/>
      <c r="AM60" s="41" t="s">
        <v>49</v>
      </c>
      <c r="AN60" s="32"/>
      <c r="AO60" s="32"/>
      <c r="AR60" s="30"/>
    </row>
    <row r="61" spans="2:44" ht="10.3">
      <c r="B61" s="18"/>
      <c r="AR61" s="18"/>
    </row>
    <row r="62" spans="2:44" ht="10.3">
      <c r="B62" s="18"/>
      <c r="AR62" s="18"/>
    </row>
    <row r="63" spans="2:44" ht="10.3">
      <c r="B63" s="18"/>
      <c r="AR63" s="18"/>
    </row>
    <row r="64" spans="2:44" s="1" customFormat="1" ht="12.65">
      <c r="B64" s="30"/>
      <c r="D64" s="39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51</v>
      </c>
      <c r="AI64" s="40"/>
      <c r="AJ64" s="40"/>
      <c r="AK64" s="40"/>
      <c r="AL64" s="40"/>
      <c r="AM64" s="40"/>
      <c r="AN64" s="40"/>
      <c r="AO64" s="40"/>
      <c r="AR64" s="30"/>
    </row>
    <row r="65" spans="2:44" ht="10.3">
      <c r="B65" s="18"/>
      <c r="AR65" s="18"/>
    </row>
    <row r="66" spans="2:44" ht="10.3">
      <c r="B66" s="18"/>
      <c r="AR66" s="18"/>
    </row>
    <row r="67" spans="2:44" ht="10.3">
      <c r="B67" s="18"/>
      <c r="AR67" s="18"/>
    </row>
    <row r="68" spans="2:44" ht="10.3">
      <c r="B68" s="18"/>
      <c r="AR68" s="18"/>
    </row>
    <row r="69" spans="2:44" ht="10.3">
      <c r="B69" s="18"/>
      <c r="AR69" s="18"/>
    </row>
    <row r="70" spans="2:44" ht="10.3">
      <c r="B70" s="18"/>
      <c r="AR70" s="18"/>
    </row>
    <row r="71" spans="2:44" ht="10.3">
      <c r="B71" s="18"/>
      <c r="AR71" s="18"/>
    </row>
    <row r="72" spans="2:44" ht="10.3">
      <c r="B72" s="18"/>
      <c r="AR72" s="18"/>
    </row>
    <row r="73" spans="2:44" ht="10.3">
      <c r="B73" s="18"/>
      <c r="AR73" s="18"/>
    </row>
    <row r="74" spans="2:44" ht="10.3">
      <c r="B74" s="18"/>
      <c r="AR74" s="18"/>
    </row>
    <row r="75" spans="2:44" s="1" customFormat="1" ht="12.65">
      <c r="B75" s="30"/>
      <c r="D75" s="41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48</v>
      </c>
      <c r="AI75" s="32"/>
      <c r="AJ75" s="32"/>
      <c r="AK75" s="32"/>
      <c r="AL75" s="32"/>
      <c r="AM75" s="41" t="s">
        <v>49</v>
      </c>
      <c r="AN75" s="32"/>
      <c r="AO75" s="32"/>
      <c r="AR75" s="30"/>
    </row>
    <row r="76" spans="2:44" s="1" customFormat="1" ht="10.3">
      <c r="B76" s="30"/>
      <c r="AR76" s="30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" customHeight="1">
      <c r="B82" s="30"/>
      <c r="C82" s="19" t="s">
        <v>52</v>
      </c>
      <c r="AR82" s="30"/>
    </row>
    <row r="83" spans="1:91" s="1" customFormat="1" ht="6.9" customHeight="1">
      <c r="B83" s="30"/>
      <c r="AR83" s="30"/>
    </row>
    <row r="84" spans="1:91" s="3" customFormat="1" ht="12.05" customHeight="1">
      <c r="B84" s="46"/>
      <c r="C84" s="25" t="s">
        <v>13</v>
      </c>
      <c r="L84" s="3" t="str">
        <f>K5</f>
        <v>Stav2NPcp1BN</v>
      </c>
      <c r="AR84" s="46"/>
    </row>
    <row r="85" spans="1:91" s="4" customFormat="1" ht="36.950000000000003" customHeight="1">
      <c r="B85" s="47"/>
      <c r="C85" s="48" t="s">
        <v>16</v>
      </c>
      <c r="L85" s="191" t="str">
        <f>K6</f>
        <v>Stavební úpravy části 2.N.P. objektu č.p.1, Benešov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R85" s="47"/>
    </row>
    <row r="86" spans="1:91" s="1" customFormat="1" ht="6.9" customHeight="1">
      <c r="B86" s="30"/>
      <c r="AR86" s="30"/>
    </row>
    <row r="87" spans="1:91" s="1" customFormat="1" ht="12.05" customHeight="1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193" t="str">
        <f>IF(AN8= "","",AN8)</f>
        <v>25. 9. 2024</v>
      </c>
      <c r="AN87" s="193"/>
      <c r="AR87" s="30"/>
    </row>
    <row r="88" spans="1:91" s="1" customFormat="1" ht="6.9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 xml:space="preserve"> </v>
      </c>
      <c r="AI89" s="25" t="s">
        <v>29</v>
      </c>
      <c r="AM89" s="194" t="str">
        <f>IF(E17="","",E17)</f>
        <v xml:space="preserve"> </v>
      </c>
      <c r="AN89" s="195"/>
      <c r="AO89" s="195"/>
      <c r="AP89" s="195"/>
      <c r="AR89" s="30"/>
      <c r="AS89" s="196" t="s">
        <v>53</v>
      </c>
      <c r="AT89" s="197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27</v>
      </c>
      <c r="L90" s="3" t="str">
        <f>IF(E14= "Vyplň údaj","",E14)</f>
        <v/>
      </c>
      <c r="AI90" s="25" t="s">
        <v>31</v>
      </c>
      <c r="AM90" s="194" t="str">
        <f>IF(E20="","",E20)</f>
        <v xml:space="preserve"> </v>
      </c>
      <c r="AN90" s="195"/>
      <c r="AO90" s="195"/>
      <c r="AP90" s="195"/>
      <c r="AR90" s="30"/>
      <c r="AS90" s="198"/>
      <c r="AT90" s="199"/>
      <c r="BD90" s="54"/>
    </row>
    <row r="91" spans="1:91" s="1" customFormat="1" ht="10.75" customHeight="1">
      <c r="B91" s="30"/>
      <c r="AR91" s="30"/>
      <c r="AS91" s="198"/>
      <c r="AT91" s="199"/>
      <c r="BD91" s="54"/>
    </row>
    <row r="92" spans="1:91" s="1" customFormat="1" ht="29.25" customHeight="1">
      <c r="B92" s="30"/>
      <c r="C92" s="200" t="s">
        <v>54</v>
      </c>
      <c r="D92" s="201"/>
      <c r="E92" s="201"/>
      <c r="F92" s="201"/>
      <c r="G92" s="201"/>
      <c r="H92" s="55"/>
      <c r="I92" s="202" t="s">
        <v>55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56</v>
      </c>
      <c r="AH92" s="201"/>
      <c r="AI92" s="201"/>
      <c r="AJ92" s="201"/>
      <c r="AK92" s="201"/>
      <c r="AL92" s="201"/>
      <c r="AM92" s="201"/>
      <c r="AN92" s="202" t="s">
        <v>57</v>
      </c>
      <c r="AO92" s="201"/>
      <c r="AP92" s="204"/>
      <c r="AQ92" s="56" t="s">
        <v>58</v>
      </c>
      <c r="AR92" s="30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0.75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>SUM(AG94,AT94)</f>
        <v>0</v>
      </c>
      <c r="AO94" s="209"/>
      <c r="AP94" s="209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U94" s="71" t="s">
        <v>74</v>
      </c>
      <c r="BV94" s="70" t="s">
        <v>75</v>
      </c>
      <c r="BW94" s="70" t="s">
        <v>5</v>
      </c>
      <c r="BX94" s="70" t="s">
        <v>76</v>
      </c>
      <c r="CL94" s="70" t="s">
        <v>1</v>
      </c>
    </row>
    <row r="95" spans="1:91" s="6" customFormat="1" ht="16.5" customHeight="1">
      <c r="A95" s="72" t="s">
        <v>77</v>
      </c>
      <c r="B95" s="73"/>
      <c r="C95" s="74"/>
      <c r="D95" s="207" t="s">
        <v>78</v>
      </c>
      <c r="E95" s="207"/>
      <c r="F95" s="207"/>
      <c r="G95" s="207"/>
      <c r="H95" s="207"/>
      <c r="I95" s="75"/>
      <c r="J95" s="207" t="s">
        <v>79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'SO 01 - Stavební úpravy č...'!J30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76" t="s">
        <v>80</v>
      </c>
      <c r="AR95" s="73"/>
      <c r="AS95" s="77">
        <v>0</v>
      </c>
      <c r="AT95" s="78">
        <f>ROUND(SUM(AV95:AW95),2)</f>
        <v>0</v>
      </c>
      <c r="AU95" s="79">
        <f>'SO 01 - Stavební úpravy č...'!P137</f>
        <v>0</v>
      </c>
      <c r="AV95" s="78">
        <f>'SO 01 - Stavební úpravy č...'!J33</f>
        <v>0</v>
      </c>
      <c r="AW95" s="78">
        <f>'SO 01 - Stavební úpravy č...'!J34</f>
        <v>0</v>
      </c>
      <c r="AX95" s="78">
        <f>'SO 01 - Stavební úpravy č...'!J35</f>
        <v>0</v>
      </c>
      <c r="AY95" s="78">
        <f>'SO 01 - Stavební úpravy č...'!J36</f>
        <v>0</v>
      </c>
      <c r="AZ95" s="78">
        <f>'SO 01 - Stavební úpravy č...'!F33</f>
        <v>0</v>
      </c>
      <c r="BA95" s="78">
        <f>'SO 01 - Stavební úpravy č...'!F34</f>
        <v>0</v>
      </c>
      <c r="BB95" s="78">
        <f>'SO 01 - Stavební úpravy č...'!F35</f>
        <v>0</v>
      </c>
      <c r="BC95" s="78">
        <f>'SO 01 - Stavební úpravy č...'!F36</f>
        <v>0</v>
      </c>
      <c r="BD95" s="80">
        <f>'SO 01 - Stavební úpravy č...'!F37</f>
        <v>0</v>
      </c>
      <c r="BT95" s="81" t="s">
        <v>81</v>
      </c>
      <c r="BV95" s="81" t="s">
        <v>75</v>
      </c>
      <c r="BW95" s="81" t="s">
        <v>82</v>
      </c>
      <c r="BX95" s="81" t="s">
        <v>5</v>
      </c>
      <c r="CL95" s="81" t="s">
        <v>1</v>
      </c>
      <c r="CM95" s="81" t="s">
        <v>83</v>
      </c>
    </row>
    <row r="96" spans="1:91" s="1" customFormat="1" ht="30.05" customHeight="1">
      <c r="B96" s="30"/>
      <c r="AR96" s="30"/>
    </row>
    <row r="97" spans="2:44" s="1" customFormat="1" ht="6.9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e/XocFpHhRv1cbCfigs94ysF66RnynlO0TPHA60FKMsYpd2ILPidc6gW72eSYblWcFEc0AesAfX9edKZZRSO9A==" saltValue="REQdFer9Oi5nPSqgR5rXNVgGH96C7B+C6+zU6xHgGpgSx8aThMnQK7jfuZ273x1pBx+7L9bxayUPetYoXarMW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Stavební úpravy č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07"/>
  <sheetViews>
    <sheetView showGridLines="0" tabSelected="1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5" t="s">
        <v>82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2:46" ht="24.9" customHeight="1">
      <c r="B4" s="18"/>
      <c r="D4" s="19" t="s">
        <v>84</v>
      </c>
      <c r="L4" s="18"/>
      <c r="M4" s="82" t="s">
        <v>10</v>
      </c>
      <c r="AT4" s="15" t="s">
        <v>4</v>
      </c>
    </row>
    <row r="5" spans="2:46" ht="6.9" customHeight="1">
      <c r="B5" s="18"/>
      <c r="L5" s="18"/>
    </row>
    <row r="6" spans="2:46" ht="12.05" customHeight="1">
      <c r="B6" s="18"/>
      <c r="D6" s="25" t="s">
        <v>16</v>
      </c>
      <c r="L6" s="18"/>
    </row>
    <row r="7" spans="2:46" ht="16.5" customHeight="1">
      <c r="B7" s="18"/>
      <c r="E7" s="210" t="str">
        <f>'Rekapitulace stavby'!K6</f>
        <v>Stavební úpravy části 2.N.P. objektu č.p.1, Benešov</v>
      </c>
      <c r="F7" s="211"/>
      <c r="G7" s="211"/>
      <c r="H7" s="211"/>
      <c r="L7" s="18"/>
    </row>
    <row r="8" spans="2:46" s="1" customFormat="1" ht="12.05" customHeight="1">
      <c r="B8" s="30"/>
      <c r="D8" s="25" t="s">
        <v>85</v>
      </c>
      <c r="L8" s="30"/>
    </row>
    <row r="9" spans="2:46" s="1" customFormat="1" ht="16.5" customHeight="1">
      <c r="B9" s="30"/>
      <c r="E9" s="191" t="s">
        <v>86</v>
      </c>
      <c r="F9" s="212"/>
      <c r="G9" s="212"/>
      <c r="H9" s="212"/>
      <c r="L9" s="30"/>
    </row>
    <row r="10" spans="2:46" s="1" customFormat="1" ht="10.3">
      <c r="B10" s="30"/>
      <c r="L10" s="30"/>
    </row>
    <row r="11" spans="2:46" s="1" customFormat="1" ht="12.05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.05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25. 9. 2024</v>
      </c>
      <c r="L12" s="30"/>
    </row>
    <row r="13" spans="2:46" s="1" customFormat="1" ht="10.75" customHeight="1">
      <c r="B13" s="30"/>
      <c r="L13" s="30"/>
    </row>
    <row r="14" spans="2:46" s="1" customFormat="1" ht="12.05" customHeight="1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25" t="s">
        <v>26</v>
      </c>
      <c r="J15" s="23" t="str">
        <f>IF('Rekapitulace stavby'!AN11="","",'Rekapitulace stavby'!AN11)</f>
        <v/>
      </c>
      <c r="L15" s="30"/>
    </row>
    <row r="16" spans="2:46" s="1" customFormat="1" ht="6.9" customHeight="1">
      <c r="B16" s="30"/>
      <c r="L16" s="30"/>
    </row>
    <row r="17" spans="2:12" s="1" customFormat="1" ht="12.05" customHeight="1">
      <c r="B17" s="30"/>
      <c r="D17" s="25" t="s">
        <v>27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13" t="str">
        <f>'Rekapitulace stavby'!E14</f>
        <v>Vyplň údaj</v>
      </c>
      <c r="F18" s="175"/>
      <c r="G18" s="175"/>
      <c r="H18" s="175"/>
      <c r="I18" s="25" t="s">
        <v>26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.05" customHeight="1">
      <c r="B20" s="30"/>
      <c r="D20" s="25" t="s">
        <v>29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26</v>
      </c>
      <c r="J21" s="23" t="str">
        <f>IF('Rekapitulace stavby'!AN17="","",'Rekapitulace stavby'!AN17)</f>
        <v/>
      </c>
      <c r="L21" s="30"/>
    </row>
    <row r="22" spans="2:12" s="1" customFormat="1" ht="6.9" customHeight="1">
      <c r="B22" s="30"/>
      <c r="L22" s="30"/>
    </row>
    <row r="23" spans="2:12" s="1" customFormat="1" ht="12.05" customHeight="1">
      <c r="B23" s="30"/>
      <c r="D23" s="25" t="s">
        <v>31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26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L25" s="30"/>
    </row>
    <row r="26" spans="2:12" s="1" customFormat="1" ht="12.05" customHeight="1">
      <c r="B26" s="30"/>
      <c r="D26" s="25" t="s">
        <v>32</v>
      </c>
      <c r="L26" s="30"/>
    </row>
    <row r="27" spans="2:12" s="7" customFormat="1" ht="16.5" customHeight="1">
      <c r="B27" s="83"/>
      <c r="E27" s="180" t="s">
        <v>1</v>
      </c>
      <c r="F27" s="180"/>
      <c r="G27" s="180"/>
      <c r="H27" s="180"/>
      <c r="L27" s="83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4" customHeight="1">
      <c r="B30" s="30"/>
      <c r="D30" s="84" t="s">
        <v>33</v>
      </c>
      <c r="J30" s="64">
        <f>ROUND(J137,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35</v>
      </c>
      <c r="I32" s="33" t="s">
        <v>34</v>
      </c>
      <c r="J32" s="33" t="s">
        <v>36</v>
      </c>
      <c r="L32" s="30"/>
    </row>
    <row r="33" spans="2:12" s="1" customFormat="1" ht="14.4" customHeight="1">
      <c r="B33" s="30"/>
      <c r="D33" s="53" t="s">
        <v>37</v>
      </c>
      <c r="E33" s="25" t="s">
        <v>38</v>
      </c>
      <c r="F33" s="85">
        <f>ROUND((SUM(BE137:BE406)),  2)</f>
        <v>0</v>
      </c>
      <c r="I33" s="86">
        <v>0.21</v>
      </c>
      <c r="J33" s="85">
        <f>ROUND(((SUM(BE137:BE406))*I33),  2)</f>
        <v>0</v>
      </c>
      <c r="L33" s="30"/>
    </row>
    <row r="34" spans="2:12" s="1" customFormat="1" ht="14.4" customHeight="1">
      <c r="B34" s="30"/>
      <c r="E34" s="25" t="s">
        <v>39</v>
      </c>
      <c r="F34" s="85">
        <f>ROUND((SUM(BF137:BF406)),  2)</f>
        <v>0</v>
      </c>
      <c r="I34" s="86">
        <v>0.12</v>
      </c>
      <c r="J34" s="85">
        <f>ROUND(((SUM(BF137:BF406))*I34),  2)</f>
        <v>0</v>
      </c>
      <c r="L34" s="30"/>
    </row>
    <row r="35" spans="2:12" s="1" customFormat="1" ht="14.4" hidden="1" customHeight="1">
      <c r="B35" s="30"/>
      <c r="E35" s="25" t="s">
        <v>40</v>
      </c>
      <c r="F35" s="85">
        <f>ROUND((SUM(BG137:BG406)),  2)</f>
        <v>0</v>
      </c>
      <c r="I35" s="86">
        <v>0.21</v>
      </c>
      <c r="J35" s="85">
        <f>0</f>
        <v>0</v>
      </c>
      <c r="L35" s="30"/>
    </row>
    <row r="36" spans="2:12" s="1" customFormat="1" ht="14.4" hidden="1" customHeight="1">
      <c r="B36" s="30"/>
      <c r="E36" s="25" t="s">
        <v>41</v>
      </c>
      <c r="F36" s="85">
        <f>ROUND((SUM(BH137:BH406)),  2)</f>
        <v>0</v>
      </c>
      <c r="I36" s="86">
        <v>0.12</v>
      </c>
      <c r="J36" s="85">
        <f>0</f>
        <v>0</v>
      </c>
      <c r="L36" s="30"/>
    </row>
    <row r="37" spans="2:12" s="1" customFormat="1" ht="14.4" hidden="1" customHeight="1">
      <c r="B37" s="30"/>
      <c r="E37" s="25" t="s">
        <v>42</v>
      </c>
      <c r="F37" s="85">
        <f>ROUND((SUM(BI137:BI406)),  2)</f>
        <v>0</v>
      </c>
      <c r="I37" s="86">
        <v>0</v>
      </c>
      <c r="J37" s="85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4" customHeight="1">
      <c r="B39" s="30"/>
      <c r="C39" s="87"/>
      <c r="D39" s="88" t="s">
        <v>43</v>
      </c>
      <c r="E39" s="55"/>
      <c r="F39" s="55"/>
      <c r="G39" s="89" t="s">
        <v>44</v>
      </c>
      <c r="H39" s="90" t="s">
        <v>45</v>
      </c>
      <c r="I39" s="55"/>
      <c r="J39" s="91">
        <f>SUM(J30:J37)</f>
        <v>0</v>
      </c>
      <c r="K39" s="92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ht="10.3">
      <c r="B51" s="18"/>
      <c r="L51" s="18"/>
    </row>
    <row r="52" spans="2:12" ht="10.3">
      <c r="B52" s="18"/>
      <c r="L52" s="18"/>
    </row>
    <row r="53" spans="2:12" ht="10.3">
      <c r="B53" s="18"/>
      <c r="L53" s="18"/>
    </row>
    <row r="54" spans="2:12" ht="10.3">
      <c r="B54" s="18"/>
      <c r="L54" s="18"/>
    </row>
    <row r="55" spans="2:12" ht="10.3">
      <c r="B55" s="18"/>
      <c r="L55" s="18"/>
    </row>
    <row r="56" spans="2:12" ht="10.3">
      <c r="B56" s="18"/>
      <c r="L56" s="18"/>
    </row>
    <row r="57" spans="2:12" ht="10.3">
      <c r="B57" s="18"/>
      <c r="L57" s="18"/>
    </row>
    <row r="58" spans="2:12" ht="10.3">
      <c r="B58" s="18"/>
      <c r="L58" s="18"/>
    </row>
    <row r="59" spans="2:12" ht="10.3">
      <c r="B59" s="18"/>
      <c r="L59" s="18"/>
    </row>
    <row r="60" spans="2:12" ht="10.3">
      <c r="B60" s="18"/>
      <c r="L60" s="18"/>
    </row>
    <row r="61" spans="2:12" s="1" customFormat="1" ht="12.65">
      <c r="B61" s="30"/>
      <c r="D61" s="41" t="s">
        <v>48</v>
      </c>
      <c r="E61" s="32"/>
      <c r="F61" s="93" t="s">
        <v>49</v>
      </c>
      <c r="G61" s="41" t="s">
        <v>48</v>
      </c>
      <c r="H61" s="32"/>
      <c r="I61" s="32"/>
      <c r="J61" s="94" t="s">
        <v>49</v>
      </c>
      <c r="K61" s="32"/>
      <c r="L61" s="30"/>
    </row>
    <row r="62" spans="2:12" ht="10.3">
      <c r="B62" s="18"/>
      <c r="L62" s="18"/>
    </row>
    <row r="63" spans="2:12" ht="10.3">
      <c r="B63" s="18"/>
      <c r="L63" s="18"/>
    </row>
    <row r="64" spans="2:12" ht="10.3">
      <c r="B64" s="18"/>
      <c r="L64" s="18"/>
    </row>
    <row r="65" spans="2:12" s="1" customFormat="1" ht="12.65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ht="10.3">
      <c r="B66" s="18"/>
      <c r="L66" s="18"/>
    </row>
    <row r="67" spans="2:12" ht="10.3">
      <c r="B67" s="18"/>
      <c r="L67" s="18"/>
    </row>
    <row r="68" spans="2:12" ht="10.3">
      <c r="B68" s="18"/>
      <c r="L68" s="18"/>
    </row>
    <row r="69" spans="2:12" ht="10.3">
      <c r="B69" s="18"/>
      <c r="L69" s="18"/>
    </row>
    <row r="70" spans="2:12" ht="10.3">
      <c r="B70" s="18"/>
      <c r="L70" s="18"/>
    </row>
    <row r="71" spans="2:12" ht="10.3">
      <c r="B71" s="18"/>
      <c r="L71" s="18"/>
    </row>
    <row r="72" spans="2:12" ht="10.3">
      <c r="B72" s="18"/>
      <c r="L72" s="18"/>
    </row>
    <row r="73" spans="2:12" ht="10.3">
      <c r="B73" s="18"/>
      <c r="L73" s="18"/>
    </row>
    <row r="74" spans="2:12" ht="10.3">
      <c r="B74" s="18"/>
      <c r="L74" s="18"/>
    </row>
    <row r="75" spans="2:12" ht="10.3">
      <c r="B75" s="18"/>
      <c r="L75" s="18"/>
    </row>
    <row r="76" spans="2:12" s="1" customFormat="1" ht="12.65">
      <c r="B76" s="30"/>
      <c r="D76" s="41" t="s">
        <v>48</v>
      </c>
      <c r="E76" s="32"/>
      <c r="F76" s="93" t="s">
        <v>49</v>
      </c>
      <c r="G76" s="41" t="s">
        <v>48</v>
      </c>
      <c r="H76" s="32"/>
      <c r="I76" s="32"/>
      <c r="J76" s="94" t="s">
        <v>49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87</v>
      </c>
      <c r="L82" s="30"/>
    </row>
    <row r="83" spans="2:47" s="1" customFormat="1" ht="6.9" customHeight="1">
      <c r="B83" s="30"/>
      <c r="L83" s="30"/>
    </row>
    <row r="84" spans="2:47" s="1" customFormat="1" ht="12.05" customHeight="1">
      <c r="B84" s="30"/>
      <c r="C84" s="25" t="s">
        <v>16</v>
      </c>
      <c r="L84" s="30"/>
    </row>
    <row r="85" spans="2:47" s="1" customFormat="1" ht="16.5" customHeight="1">
      <c r="B85" s="30"/>
      <c r="E85" s="210" t="str">
        <f>E7</f>
        <v>Stavební úpravy části 2.N.P. objektu č.p.1, Benešov</v>
      </c>
      <c r="F85" s="211"/>
      <c r="G85" s="211"/>
      <c r="H85" s="211"/>
      <c r="L85" s="30"/>
    </row>
    <row r="86" spans="2:47" s="1" customFormat="1" ht="12.05" customHeight="1">
      <c r="B86" s="30"/>
      <c r="C86" s="25" t="s">
        <v>85</v>
      </c>
      <c r="L86" s="30"/>
    </row>
    <row r="87" spans="2:47" s="1" customFormat="1" ht="16.5" customHeight="1">
      <c r="B87" s="30"/>
      <c r="E87" s="191" t="str">
        <f>E9</f>
        <v>SO 01 - Stavební úpravy části 2.N.P.</v>
      </c>
      <c r="F87" s="212"/>
      <c r="G87" s="212"/>
      <c r="H87" s="212"/>
      <c r="L87" s="30"/>
    </row>
    <row r="88" spans="2:47" s="1" customFormat="1" ht="6.9" customHeight="1">
      <c r="B88" s="30"/>
      <c r="L88" s="30"/>
    </row>
    <row r="89" spans="2:47" s="1" customFormat="1" ht="12.05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25. 9. 2024</v>
      </c>
      <c r="L89" s="30"/>
    </row>
    <row r="90" spans="2:47" s="1" customFormat="1" ht="6.9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 xml:space="preserve"> </v>
      </c>
      <c r="I91" s="25" t="s">
        <v>29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25" t="s">
        <v>31</v>
      </c>
      <c r="J92" s="28" t="str">
        <f>E24</f>
        <v xml:space="preserve"> </v>
      </c>
      <c r="L92" s="30"/>
    </row>
    <row r="93" spans="2:47" s="1" customFormat="1" ht="10.3" customHeight="1">
      <c r="B93" s="30"/>
      <c r="L93" s="30"/>
    </row>
    <row r="94" spans="2:47" s="1" customFormat="1" ht="29.25" customHeight="1">
      <c r="B94" s="30"/>
      <c r="C94" s="95" t="s">
        <v>88</v>
      </c>
      <c r="D94" s="87"/>
      <c r="E94" s="87"/>
      <c r="F94" s="87"/>
      <c r="G94" s="87"/>
      <c r="H94" s="87"/>
      <c r="I94" s="87"/>
      <c r="J94" s="96" t="s">
        <v>89</v>
      </c>
      <c r="K94" s="87"/>
      <c r="L94" s="30"/>
    </row>
    <row r="95" spans="2:47" s="1" customFormat="1" ht="10.3" customHeight="1">
      <c r="B95" s="30"/>
      <c r="L95" s="30"/>
    </row>
    <row r="96" spans="2:47" s="1" customFormat="1" ht="22.8" customHeight="1">
      <c r="B96" s="30"/>
      <c r="C96" s="97" t="s">
        <v>90</v>
      </c>
      <c r="J96" s="64">
        <f>J137</f>
        <v>0</v>
      </c>
      <c r="L96" s="30"/>
      <c r="AU96" s="15" t="s">
        <v>91</v>
      </c>
    </row>
    <row r="97" spans="2:12" s="8" customFormat="1" ht="24.9" customHeight="1">
      <c r="B97" s="98"/>
      <c r="D97" s="99" t="s">
        <v>92</v>
      </c>
      <c r="E97" s="100"/>
      <c r="F97" s="100"/>
      <c r="G97" s="100"/>
      <c r="H97" s="100"/>
      <c r="I97" s="100"/>
      <c r="J97" s="101">
        <f>J138</f>
        <v>0</v>
      </c>
      <c r="L97" s="98"/>
    </row>
    <row r="98" spans="2:12" s="9" customFormat="1" ht="19.899999999999999" customHeight="1">
      <c r="B98" s="102"/>
      <c r="D98" s="103" t="s">
        <v>93</v>
      </c>
      <c r="E98" s="104"/>
      <c r="F98" s="104"/>
      <c r="G98" s="104"/>
      <c r="H98" s="104"/>
      <c r="I98" s="104"/>
      <c r="J98" s="105">
        <f>J139</f>
        <v>0</v>
      </c>
      <c r="L98" s="102"/>
    </row>
    <row r="99" spans="2:12" s="9" customFormat="1" ht="19.899999999999999" customHeight="1">
      <c r="B99" s="102"/>
      <c r="D99" s="103" t="s">
        <v>94</v>
      </c>
      <c r="E99" s="104"/>
      <c r="F99" s="104"/>
      <c r="G99" s="104"/>
      <c r="H99" s="104"/>
      <c r="I99" s="104"/>
      <c r="J99" s="105">
        <f>J155</f>
        <v>0</v>
      </c>
      <c r="L99" s="102"/>
    </row>
    <row r="100" spans="2:12" s="9" customFormat="1" ht="19.899999999999999" customHeight="1">
      <c r="B100" s="102"/>
      <c r="D100" s="103" t="s">
        <v>95</v>
      </c>
      <c r="E100" s="104"/>
      <c r="F100" s="104"/>
      <c r="G100" s="104"/>
      <c r="H100" s="104"/>
      <c r="I100" s="104"/>
      <c r="J100" s="105">
        <f>J165</f>
        <v>0</v>
      </c>
      <c r="L100" s="102"/>
    </row>
    <row r="101" spans="2:12" s="9" customFormat="1" ht="19.899999999999999" customHeight="1">
      <c r="B101" s="102"/>
      <c r="D101" s="103" t="s">
        <v>96</v>
      </c>
      <c r="E101" s="104"/>
      <c r="F101" s="104"/>
      <c r="G101" s="104"/>
      <c r="H101" s="104"/>
      <c r="I101" s="104"/>
      <c r="J101" s="105">
        <f>J195</f>
        <v>0</v>
      </c>
      <c r="L101" s="102"/>
    </row>
    <row r="102" spans="2:12" s="9" customFormat="1" ht="19.899999999999999" customHeight="1">
      <c r="B102" s="102"/>
      <c r="D102" s="103" t="s">
        <v>97</v>
      </c>
      <c r="E102" s="104"/>
      <c r="F102" s="104"/>
      <c r="G102" s="104"/>
      <c r="H102" s="104"/>
      <c r="I102" s="104"/>
      <c r="J102" s="105">
        <f>J204</f>
        <v>0</v>
      </c>
      <c r="L102" s="102"/>
    </row>
    <row r="103" spans="2:12" s="9" customFormat="1" ht="19.899999999999999" customHeight="1">
      <c r="B103" s="102"/>
      <c r="D103" s="103" t="s">
        <v>98</v>
      </c>
      <c r="E103" s="104"/>
      <c r="F103" s="104"/>
      <c r="G103" s="104"/>
      <c r="H103" s="104"/>
      <c r="I103" s="104"/>
      <c r="J103" s="105">
        <f>J261</f>
        <v>0</v>
      </c>
      <c r="L103" s="102"/>
    </row>
    <row r="104" spans="2:12" s="8" customFormat="1" ht="24.9" customHeight="1">
      <c r="B104" s="98"/>
      <c r="D104" s="99" t="s">
        <v>99</v>
      </c>
      <c r="E104" s="100"/>
      <c r="F104" s="100"/>
      <c r="G104" s="100"/>
      <c r="H104" s="100"/>
      <c r="I104" s="100"/>
      <c r="J104" s="101">
        <f>J263</f>
        <v>0</v>
      </c>
      <c r="L104" s="98"/>
    </row>
    <row r="105" spans="2:12" s="9" customFormat="1" ht="19.899999999999999" customHeight="1">
      <c r="B105" s="102"/>
      <c r="D105" s="103" t="s">
        <v>100</v>
      </c>
      <c r="E105" s="104"/>
      <c r="F105" s="104"/>
      <c r="G105" s="104"/>
      <c r="H105" s="104"/>
      <c r="I105" s="104"/>
      <c r="J105" s="105">
        <f>J264</f>
        <v>0</v>
      </c>
      <c r="L105" s="102"/>
    </row>
    <row r="106" spans="2:12" s="9" customFormat="1" ht="19.899999999999999" customHeight="1">
      <c r="B106" s="102"/>
      <c r="D106" s="103" t="s">
        <v>101</v>
      </c>
      <c r="E106" s="104"/>
      <c r="F106" s="104"/>
      <c r="G106" s="104"/>
      <c r="H106" s="104"/>
      <c r="I106" s="104"/>
      <c r="J106" s="105">
        <f>J278</f>
        <v>0</v>
      </c>
      <c r="L106" s="102"/>
    </row>
    <row r="107" spans="2:12" s="9" customFormat="1" ht="19.899999999999999" customHeight="1">
      <c r="B107" s="102"/>
      <c r="D107" s="103" t="s">
        <v>102</v>
      </c>
      <c r="E107" s="104"/>
      <c r="F107" s="104"/>
      <c r="G107" s="104"/>
      <c r="H107" s="104"/>
      <c r="I107" s="104"/>
      <c r="J107" s="105">
        <f>J296</f>
        <v>0</v>
      </c>
      <c r="L107" s="102"/>
    </row>
    <row r="108" spans="2:12" s="9" customFormat="1" ht="19.899999999999999" customHeight="1">
      <c r="B108" s="102"/>
      <c r="D108" s="103" t="s">
        <v>103</v>
      </c>
      <c r="E108" s="104"/>
      <c r="F108" s="104"/>
      <c r="G108" s="104"/>
      <c r="H108" s="104"/>
      <c r="I108" s="104"/>
      <c r="J108" s="105">
        <f>J302</f>
        <v>0</v>
      </c>
      <c r="L108" s="102"/>
    </row>
    <row r="109" spans="2:12" s="9" customFormat="1" ht="19.899999999999999" customHeight="1">
      <c r="B109" s="102"/>
      <c r="D109" s="103" t="s">
        <v>104</v>
      </c>
      <c r="E109" s="104"/>
      <c r="F109" s="104"/>
      <c r="G109" s="104"/>
      <c r="H109" s="104"/>
      <c r="I109" s="104"/>
      <c r="J109" s="105">
        <f>J318</f>
        <v>0</v>
      </c>
      <c r="L109" s="102"/>
    </row>
    <row r="110" spans="2:12" s="9" customFormat="1" ht="19.899999999999999" customHeight="1">
      <c r="B110" s="102"/>
      <c r="D110" s="103" t="s">
        <v>105</v>
      </c>
      <c r="E110" s="104"/>
      <c r="F110" s="104"/>
      <c r="G110" s="104"/>
      <c r="H110" s="104"/>
      <c r="I110" s="104"/>
      <c r="J110" s="105">
        <f>J332</f>
        <v>0</v>
      </c>
      <c r="L110" s="102"/>
    </row>
    <row r="111" spans="2:12" s="9" customFormat="1" ht="19.899999999999999" customHeight="1">
      <c r="B111" s="102"/>
      <c r="D111" s="103" t="s">
        <v>106</v>
      </c>
      <c r="E111" s="104"/>
      <c r="F111" s="104"/>
      <c r="G111" s="104"/>
      <c r="H111" s="104"/>
      <c r="I111" s="104"/>
      <c r="J111" s="105">
        <f>J343</f>
        <v>0</v>
      </c>
      <c r="L111" s="102"/>
    </row>
    <row r="112" spans="2:12" s="9" customFormat="1" ht="19.899999999999999" customHeight="1">
      <c r="B112" s="102"/>
      <c r="D112" s="103" t="s">
        <v>107</v>
      </c>
      <c r="E112" s="104"/>
      <c r="F112" s="104"/>
      <c r="G112" s="104"/>
      <c r="H112" s="104"/>
      <c r="I112" s="104"/>
      <c r="J112" s="105">
        <f>J348</f>
        <v>0</v>
      </c>
      <c r="L112" s="102"/>
    </row>
    <row r="113" spans="2:12" s="9" customFormat="1" ht="19.899999999999999" customHeight="1">
      <c r="B113" s="102"/>
      <c r="D113" s="103" t="s">
        <v>108</v>
      </c>
      <c r="E113" s="104"/>
      <c r="F113" s="104"/>
      <c r="G113" s="104"/>
      <c r="H113" s="104"/>
      <c r="I113" s="104"/>
      <c r="J113" s="105">
        <f>J358</f>
        <v>0</v>
      </c>
      <c r="L113" s="102"/>
    </row>
    <row r="114" spans="2:12" s="9" customFormat="1" ht="19.899999999999999" customHeight="1">
      <c r="B114" s="102"/>
      <c r="D114" s="103" t="s">
        <v>109</v>
      </c>
      <c r="E114" s="104"/>
      <c r="F114" s="104"/>
      <c r="G114" s="104"/>
      <c r="H114" s="104"/>
      <c r="I114" s="104"/>
      <c r="J114" s="105">
        <f>J375</f>
        <v>0</v>
      </c>
      <c r="L114" s="102"/>
    </row>
    <row r="115" spans="2:12" s="9" customFormat="1" ht="19.899999999999999" customHeight="1">
      <c r="B115" s="102"/>
      <c r="D115" s="103" t="s">
        <v>110</v>
      </c>
      <c r="E115" s="104"/>
      <c r="F115" s="104"/>
      <c r="G115" s="104"/>
      <c r="H115" s="104"/>
      <c r="I115" s="104"/>
      <c r="J115" s="105">
        <f>J382</f>
        <v>0</v>
      </c>
      <c r="L115" s="102"/>
    </row>
    <row r="116" spans="2:12" s="9" customFormat="1" ht="19.899999999999999" customHeight="1">
      <c r="B116" s="102"/>
      <c r="D116" s="103" t="s">
        <v>111</v>
      </c>
      <c r="E116" s="104"/>
      <c r="F116" s="104"/>
      <c r="G116" s="104"/>
      <c r="H116" s="104"/>
      <c r="I116" s="104"/>
      <c r="J116" s="105">
        <f>J392</f>
        <v>0</v>
      </c>
      <c r="L116" s="102"/>
    </row>
    <row r="117" spans="2:12" s="8" customFormat="1" ht="24.9" customHeight="1">
      <c r="B117" s="98"/>
      <c r="D117" s="99" t="s">
        <v>112</v>
      </c>
      <c r="E117" s="100"/>
      <c r="F117" s="100"/>
      <c r="G117" s="100"/>
      <c r="H117" s="100"/>
      <c r="I117" s="100"/>
      <c r="J117" s="101">
        <f>J401</f>
        <v>0</v>
      </c>
      <c r="L117" s="98"/>
    </row>
    <row r="118" spans="2:12" s="1" customFormat="1" ht="21.9" customHeight="1">
      <c r="B118" s="30"/>
      <c r="L118" s="30"/>
    </row>
    <row r="119" spans="2:12" s="1" customFormat="1" ht="6.9" customHeight="1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30"/>
    </row>
    <row r="123" spans="2:12" s="1" customFormat="1" ht="6.9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30"/>
    </row>
    <row r="124" spans="2:12" s="1" customFormat="1" ht="24.9" customHeight="1">
      <c r="B124" s="30"/>
      <c r="C124" s="19" t="s">
        <v>113</v>
      </c>
      <c r="L124" s="30"/>
    </row>
    <row r="125" spans="2:12" s="1" customFormat="1" ht="6.9" customHeight="1">
      <c r="B125" s="30"/>
      <c r="L125" s="30"/>
    </row>
    <row r="126" spans="2:12" s="1" customFormat="1" ht="12.05" customHeight="1">
      <c r="B126" s="30"/>
      <c r="C126" s="25" t="s">
        <v>16</v>
      </c>
      <c r="L126" s="30"/>
    </row>
    <row r="127" spans="2:12" s="1" customFormat="1" ht="16.5" customHeight="1">
      <c r="B127" s="30"/>
      <c r="E127" s="210" t="str">
        <f>E7</f>
        <v>Stavební úpravy části 2.N.P. objektu č.p.1, Benešov</v>
      </c>
      <c r="F127" s="211"/>
      <c r="G127" s="211"/>
      <c r="H127" s="211"/>
      <c r="L127" s="30"/>
    </row>
    <row r="128" spans="2:12" s="1" customFormat="1" ht="12.05" customHeight="1">
      <c r="B128" s="30"/>
      <c r="C128" s="25" t="s">
        <v>85</v>
      </c>
      <c r="L128" s="30"/>
    </row>
    <row r="129" spans="2:65" s="1" customFormat="1" ht="16.5" customHeight="1">
      <c r="B129" s="30"/>
      <c r="E129" s="191" t="str">
        <f>E9</f>
        <v>SO 01 - Stavební úpravy části 2.N.P.</v>
      </c>
      <c r="F129" s="212"/>
      <c r="G129" s="212"/>
      <c r="H129" s="212"/>
      <c r="L129" s="30"/>
    </row>
    <row r="130" spans="2:65" s="1" customFormat="1" ht="6.9" customHeight="1">
      <c r="B130" s="30"/>
      <c r="L130" s="30"/>
    </row>
    <row r="131" spans="2:65" s="1" customFormat="1" ht="12.05" customHeight="1">
      <c r="B131" s="30"/>
      <c r="C131" s="25" t="s">
        <v>20</v>
      </c>
      <c r="F131" s="23" t="str">
        <f>F12</f>
        <v xml:space="preserve"> </v>
      </c>
      <c r="I131" s="25" t="s">
        <v>22</v>
      </c>
      <c r="J131" s="50" t="str">
        <f>IF(J12="","",J12)</f>
        <v>25. 9. 2024</v>
      </c>
      <c r="L131" s="30"/>
    </row>
    <row r="132" spans="2:65" s="1" customFormat="1" ht="6.9" customHeight="1">
      <c r="B132" s="30"/>
      <c r="L132" s="30"/>
    </row>
    <row r="133" spans="2:65" s="1" customFormat="1" ht="15.2" customHeight="1">
      <c r="B133" s="30"/>
      <c r="C133" s="25" t="s">
        <v>24</v>
      </c>
      <c r="F133" s="23" t="str">
        <f>E15</f>
        <v xml:space="preserve"> </v>
      </c>
      <c r="I133" s="25" t="s">
        <v>29</v>
      </c>
      <c r="J133" s="28" t="str">
        <f>E21</f>
        <v xml:space="preserve"> </v>
      </c>
      <c r="L133" s="30"/>
    </row>
    <row r="134" spans="2:65" s="1" customFormat="1" ht="15.2" customHeight="1">
      <c r="B134" s="30"/>
      <c r="C134" s="25" t="s">
        <v>27</v>
      </c>
      <c r="F134" s="23" t="str">
        <f>IF(E18="","",E18)</f>
        <v>Vyplň údaj</v>
      </c>
      <c r="I134" s="25" t="s">
        <v>31</v>
      </c>
      <c r="J134" s="28" t="str">
        <f>E24</f>
        <v xml:space="preserve"> </v>
      </c>
      <c r="L134" s="30"/>
    </row>
    <row r="135" spans="2:65" s="1" customFormat="1" ht="10.3" customHeight="1">
      <c r="B135" s="30"/>
      <c r="L135" s="30"/>
    </row>
    <row r="136" spans="2:65" s="10" customFormat="1" ht="29.25" customHeight="1">
      <c r="B136" s="106"/>
      <c r="C136" s="107" t="s">
        <v>114</v>
      </c>
      <c r="D136" s="108" t="s">
        <v>58</v>
      </c>
      <c r="E136" s="108" t="s">
        <v>54</v>
      </c>
      <c r="F136" s="108" t="s">
        <v>55</v>
      </c>
      <c r="G136" s="108" t="s">
        <v>115</v>
      </c>
      <c r="H136" s="108" t="s">
        <v>116</v>
      </c>
      <c r="I136" s="108" t="s">
        <v>117</v>
      </c>
      <c r="J136" s="109" t="s">
        <v>89</v>
      </c>
      <c r="K136" s="110" t="s">
        <v>118</v>
      </c>
      <c r="L136" s="106"/>
      <c r="M136" s="57" t="s">
        <v>1</v>
      </c>
      <c r="N136" s="58" t="s">
        <v>37</v>
      </c>
      <c r="O136" s="58" t="s">
        <v>119</v>
      </c>
      <c r="P136" s="58" t="s">
        <v>120</v>
      </c>
      <c r="Q136" s="58" t="s">
        <v>121</v>
      </c>
      <c r="R136" s="58" t="s">
        <v>122</v>
      </c>
      <c r="S136" s="58" t="s">
        <v>123</v>
      </c>
      <c r="T136" s="59" t="s">
        <v>124</v>
      </c>
    </row>
    <row r="137" spans="2:65" s="1" customFormat="1" ht="22.8" customHeight="1">
      <c r="B137" s="30"/>
      <c r="C137" s="62" t="s">
        <v>125</v>
      </c>
      <c r="J137" s="111">
        <f>BK137</f>
        <v>0</v>
      </c>
      <c r="L137" s="30"/>
      <c r="M137" s="60"/>
      <c r="N137" s="51"/>
      <c r="O137" s="51"/>
      <c r="P137" s="112">
        <f>P138+P263+P401</f>
        <v>0</v>
      </c>
      <c r="Q137" s="51"/>
      <c r="R137" s="112">
        <f>R138+R263+R401</f>
        <v>36.262604539999998</v>
      </c>
      <c r="S137" s="51"/>
      <c r="T137" s="113">
        <f>T138+T263+T401</f>
        <v>35.202975389999999</v>
      </c>
      <c r="AT137" s="15" t="s">
        <v>72</v>
      </c>
      <c r="AU137" s="15" t="s">
        <v>91</v>
      </c>
      <c r="BK137" s="114">
        <f>BK138+BK263+BK401</f>
        <v>0</v>
      </c>
    </row>
    <row r="138" spans="2:65" s="11" customFormat="1" ht="25.95" customHeight="1">
      <c r="B138" s="115"/>
      <c r="D138" s="116" t="s">
        <v>72</v>
      </c>
      <c r="E138" s="117" t="s">
        <v>126</v>
      </c>
      <c r="F138" s="117" t="s">
        <v>127</v>
      </c>
      <c r="I138" s="118"/>
      <c r="J138" s="119">
        <f>BK138</f>
        <v>0</v>
      </c>
      <c r="L138" s="115"/>
      <c r="M138" s="120"/>
      <c r="P138" s="121">
        <f>P139+P155+P165+P195+P204+P261</f>
        <v>0</v>
      </c>
      <c r="R138" s="121">
        <f>R139+R155+R165+R195+R204+R261</f>
        <v>30.846135479999997</v>
      </c>
      <c r="T138" s="122">
        <f>T139+T155+T165+T195+T204+T261</f>
        <v>35.06343416</v>
      </c>
      <c r="AR138" s="116" t="s">
        <v>81</v>
      </c>
      <c r="AT138" s="123" t="s">
        <v>72</v>
      </c>
      <c r="AU138" s="123" t="s">
        <v>73</v>
      </c>
      <c r="AY138" s="116" t="s">
        <v>128</v>
      </c>
      <c r="BK138" s="124">
        <f>BK139+BK155+BK165+BK195+BK204+BK261</f>
        <v>0</v>
      </c>
    </row>
    <row r="139" spans="2:65" s="11" customFormat="1" ht="22.8" customHeight="1">
      <c r="B139" s="115"/>
      <c r="D139" s="116" t="s">
        <v>72</v>
      </c>
      <c r="E139" s="125" t="s">
        <v>129</v>
      </c>
      <c r="F139" s="125" t="s">
        <v>130</v>
      </c>
      <c r="I139" s="118"/>
      <c r="J139" s="126">
        <f>BK139</f>
        <v>0</v>
      </c>
      <c r="L139" s="115"/>
      <c r="M139" s="120"/>
      <c r="P139" s="121">
        <f>SUM(P140:P154)</f>
        <v>0</v>
      </c>
      <c r="R139" s="121">
        <f>SUM(R140:R154)</f>
        <v>2.8446161999999999</v>
      </c>
      <c r="T139" s="122">
        <f>SUM(T140:T154)</f>
        <v>0</v>
      </c>
      <c r="AR139" s="116" t="s">
        <v>81</v>
      </c>
      <c r="AT139" s="123" t="s">
        <v>72</v>
      </c>
      <c r="AU139" s="123" t="s">
        <v>81</v>
      </c>
      <c r="AY139" s="116" t="s">
        <v>128</v>
      </c>
      <c r="BK139" s="124">
        <f>SUM(BK140:BK154)</f>
        <v>0</v>
      </c>
    </row>
    <row r="140" spans="2:65" s="1" customFormat="1" ht="24.2" customHeight="1">
      <c r="B140" s="30"/>
      <c r="C140" s="127" t="s">
        <v>81</v>
      </c>
      <c r="D140" s="127" t="s">
        <v>131</v>
      </c>
      <c r="E140" s="128" t="s">
        <v>132</v>
      </c>
      <c r="F140" s="129" t="s">
        <v>133</v>
      </c>
      <c r="G140" s="130" t="s">
        <v>134</v>
      </c>
      <c r="H140" s="131">
        <v>30.573</v>
      </c>
      <c r="I140" s="132"/>
      <c r="J140" s="133">
        <f>ROUND(I140*H140,2)</f>
        <v>0</v>
      </c>
      <c r="K140" s="134"/>
      <c r="L140" s="30"/>
      <c r="M140" s="135" t="s">
        <v>1</v>
      </c>
      <c r="N140" s="136" t="s">
        <v>38</v>
      </c>
      <c r="P140" s="137">
        <f>O140*H140</f>
        <v>0</v>
      </c>
      <c r="Q140" s="137">
        <v>7.9210000000000003E-2</v>
      </c>
      <c r="R140" s="137">
        <f>Q140*H140</f>
        <v>2.4216873300000001</v>
      </c>
      <c r="S140" s="137">
        <v>0</v>
      </c>
      <c r="T140" s="138">
        <f>S140*H140</f>
        <v>0</v>
      </c>
      <c r="AR140" s="139" t="s">
        <v>135</v>
      </c>
      <c r="AT140" s="139" t="s">
        <v>131</v>
      </c>
      <c r="AU140" s="139" t="s">
        <v>83</v>
      </c>
      <c r="AY140" s="15" t="s">
        <v>128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5" t="s">
        <v>81</v>
      </c>
      <c r="BK140" s="140">
        <f>ROUND(I140*H140,2)</f>
        <v>0</v>
      </c>
      <c r="BL140" s="15" t="s">
        <v>135</v>
      </c>
      <c r="BM140" s="139" t="s">
        <v>136</v>
      </c>
    </row>
    <row r="141" spans="2:65" s="12" customFormat="1" ht="10.3">
      <c r="B141" s="141"/>
      <c r="D141" s="142" t="s">
        <v>137</v>
      </c>
      <c r="E141" s="143" t="s">
        <v>1</v>
      </c>
      <c r="F141" s="144" t="s">
        <v>138</v>
      </c>
      <c r="H141" s="143" t="s">
        <v>1</v>
      </c>
      <c r="I141" s="145"/>
      <c r="L141" s="141"/>
      <c r="M141" s="146"/>
      <c r="T141" s="147"/>
      <c r="AT141" s="143" t="s">
        <v>137</v>
      </c>
      <c r="AU141" s="143" t="s">
        <v>83</v>
      </c>
      <c r="AV141" s="12" t="s">
        <v>81</v>
      </c>
      <c r="AW141" s="12" t="s">
        <v>30</v>
      </c>
      <c r="AX141" s="12" t="s">
        <v>73</v>
      </c>
      <c r="AY141" s="143" t="s">
        <v>128</v>
      </c>
    </row>
    <row r="142" spans="2:65" s="13" customFormat="1" ht="10.3">
      <c r="B142" s="148"/>
      <c r="D142" s="142" t="s">
        <v>137</v>
      </c>
      <c r="E142" s="149" t="s">
        <v>1</v>
      </c>
      <c r="F142" s="150" t="s">
        <v>139</v>
      </c>
      <c r="H142" s="151">
        <v>30.573</v>
      </c>
      <c r="I142" s="152"/>
      <c r="L142" s="148"/>
      <c r="M142" s="153"/>
      <c r="T142" s="154"/>
      <c r="AT142" s="149" t="s">
        <v>137</v>
      </c>
      <c r="AU142" s="149" t="s">
        <v>83</v>
      </c>
      <c r="AV142" s="13" t="s">
        <v>83</v>
      </c>
      <c r="AW142" s="13" t="s">
        <v>30</v>
      </c>
      <c r="AX142" s="13" t="s">
        <v>73</v>
      </c>
      <c r="AY142" s="149" t="s">
        <v>128</v>
      </c>
    </row>
    <row r="143" spans="2:65" s="1" customFormat="1" ht="16.5" customHeight="1">
      <c r="B143" s="30"/>
      <c r="C143" s="127" t="s">
        <v>83</v>
      </c>
      <c r="D143" s="127" t="s">
        <v>131</v>
      </c>
      <c r="E143" s="128" t="s">
        <v>140</v>
      </c>
      <c r="F143" s="129" t="s">
        <v>141</v>
      </c>
      <c r="G143" s="130" t="s">
        <v>134</v>
      </c>
      <c r="H143" s="131">
        <v>2.1379999999999999</v>
      </c>
      <c r="I143" s="132"/>
      <c r="J143" s="133">
        <f>ROUND(I143*H143,2)</f>
        <v>0</v>
      </c>
      <c r="K143" s="134"/>
      <c r="L143" s="30"/>
      <c r="M143" s="135" t="s">
        <v>1</v>
      </c>
      <c r="N143" s="136" t="s">
        <v>38</v>
      </c>
      <c r="P143" s="137">
        <f>O143*H143</f>
        <v>0</v>
      </c>
      <c r="Q143" s="137">
        <v>6.4519999999999994E-2</v>
      </c>
      <c r="R143" s="137">
        <f>Q143*H143</f>
        <v>0.13794375999999997</v>
      </c>
      <c r="S143" s="137">
        <v>0</v>
      </c>
      <c r="T143" s="138">
        <f>S143*H143</f>
        <v>0</v>
      </c>
      <c r="AR143" s="139" t="s">
        <v>135</v>
      </c>
      <c r="AT143" s="139" t="s">
        <v>131</v>
      </c>
      <c r="AU143" s="139" t="s">
        <v>83</v>
      </c>
      <c r="AY143" s="15" t="s">
        <v>128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5" t="s">
        <v>81</v>
      </c>
      <c r="BK143" s="140">
        <f>ROUND(I143*H143,2)</f>
        <v>0</v>
      </c>
      <c r="BL143" s="15" t="s">
        <v>135</v>
      </c>
      <c r="BM143" s="139" t="s">
        <v>142</v>
      </c>
    </row>
    <row r="144" spans="2:65" s="12" customFormat="1" ht="10.3">
      <c r="B144" s="141"/>
      <c r="D144" s="142" t="s">
        <v>137</v>
      </c>
      <c r="E144" s="143" t="s">
        <v>1</v>
      </c>
      <c r="F144" s="144" t="s">
        <v>138</v>
      </c>
      <c r="H144" s="143" t="s">
        <v>1</v>
      </c>
      <c r="I144" s="145"/>
      <c r="L144" s="141"/>
      <c r="M144" s="146"/>
      <c r="T144" s="147"/>
      <c r="AT144" s="143" t="s">
        <v>137</v>
      </c>
      <c r="AU144" s="143" t="s">
        <v>83</v>
      </c>
      <c r="AV144" s="12" t="s">
        <v>81</v>
      </c>
      <c r="AW144" s="12" t="s">
        <v>30</v>
      </c>
      <c r="AX144" s="12" t="s">
        <v>73</v>
      </c>
      <c r="AY144" s="143" t="s">
        <v>128</v>
      </c>
    </row>
    <row r="145" spans="2:65" s="13" customFormat="1" ht="10.3">
      <c r="B145" s="148"/>
      <c r="D145" s="142" t="s">
        <v>137</v>
      </c>
      <c r="E145" s="149" t="s">
        <v>1</v>
      </c>
      <c r="F145" s="150" t="s">
        <v>143</v>
      </c>
      <c r="H145" s="151">
        <v>2.1379999999999999</v>
      </c>
      <c r="I145" s="152"/>
      <c r="L145" s="148"/>
      <c r="M145" s="153"/>
      <c r="T145" s="154"/>
      <c r="AT145" s="149" t="s">
        <v>137</v>
      </c>
      <c r="AU145" s="149" t="s">
        <v>83</v>
      </c>
      <c r="AV145" s="13" t="s">
        <v>83</v>
      </c>
      <c r="AW145" s="13" t="s">
        <v>30</v>
      </c>
      <c r="AX145" s="13" t="s">
        <v>73</v>
      </c>
      <c r="AY145" s="149" t="s">
        <v>128</v>
      </c>
    </row>
    <row r="146" spans="2:65" s="1" customFormat="1" ht="16.5" customHeight="1">
      <c r="B146" s="30"/>
      <c r="C146" s="127" t="s">
        <v>129</v>
      </c>
      <c r="D146" s="127" t="s">
        <v>131</v>
      </c>
      <c r="E146" s="128" t="s">
        <v>144</v>
      </c>
      <c r="F146" s="129" t="s">
        <v>145</v>
      </c>
      <c r="G146" s="130" t="s">
        <v>134</v>
      </c>
      <c r="H146" s="131">
        <v>3.371</v>
      </c>
      <c r="I146" s="132"/>
      <c r="J146" s="133">
        <f>ROUND(I146*H146,2)</f>
        <v>0</v>
      </c>
      <c r="K146" s="134"/>
      <c r="L146" s="30"/>
      <c r="M146" s="135" t="s">
        <v>1</v>
      </c>
      <c r="N146" s="136" t="s">
        <v>38</v>
      </c>
      <c r="P146" s="137">
        <f>O146*H146</f>
        <v>0</v>
      </c>
      <c r="Q146" s="137">
        <v>8.3409999999999998E-2</v>
      </c>
      <c r="R146" s="137">
        <f>Q146*H146</f>
        <v>0.28117511000000001</v>
      </c>
      <c r="S146" s="137">
        <v>0</v>
      </c>
      <c r="T146" s="138">
        <f>S146*H146</f>
        <v>0</v>
      </c>
      <c r="AR146" s="139" t="s">
        <v>135</v>
      </c>
      <c r="AT146" s="139" t="s">
        <v>131</v>
      </c>
      <c r="AU146" s="139" t="s">
        <v>83</v>
      </c>
      <c r="AY146" s="15" t="s">
        <v>128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5" t="s">
        <v>81</v>
      </c>
      <c r="BK146" s="140">
        <f>ROUND(I146*H146,2)</f>
        <v>0</v>
      </c>
      <c r="BL146" s="15" t="s">
        <v>135</v>
      </c>
      <c r="BM146" s="139" t="s">
        <v>146</v>
      </c>
    </row>
    <row r="147" spans="2:65" s="12" customFormat="1" ht="10.3">
      <c r="B147" s="141"/>
      <c r="D147" s="142" t="s">
        <v>137</v>
      </c>
      <c r="E147" s="143" t="s">
        <v>1</v>
      </c>
      <c r="F147" s="144" t="s">
        <v>138</v>
      </c>
      <c r="H147" s="143" t="s">
        <v>1</v>
      </c>
      <c r="I147" s="145"/>
      <c r="L147" s="141"/>
      <c r="M147" s="146"/>
      <c r="T147" s="147"/>
      <c r="AT147" s="143" t="s">
        <v>137</v>
      </c>
      <c r="AU147" s="143" t="s">
        <v>83</v>
      </c>
      <c r="AV147" s="12" t="s">
        <v>81</v>
      </c>
      <c r="AW147" s="12" t="s">
        <v>30</v>
      </c>
      <c r="AX147" s="12" t="s">
        <v>73</v>
      </c>
      <c r="AY147" s="143" t="s">
        <v>128</v>
      </c>
    </row>
    <row r="148" spans="2:65" s="13" customFormat="1" ht="10.3">
      <c r="B148" s="148"/>
      <c r="D148" s="142" t="s">
        <v>137</v>
      </c>
      <c r="E148" s="149" t="s">
        <v>1</v>
      </c>
      <c r="F148" s="150" t="s">
        <v>147</v>
      </c>
      <c r="H148" s="151">
        <v>3.371</v>
      </c>
      <c r="I148" s="152"/>
      <c r="L148" s="148"/>
      <c r="M148" s="153"/>
      <c r="T148" s="154"/>
      <c r="AT148" s="149" t="s">
        <v>137</v>
      </c>
      <c r="AU148" s="149" t="s">
        <v>83</v>
      </c>
      <c r="AV148" s="13" t="s">
        <v>83</v>
      </c>
      <c r="AW148" s="13" t="s">
        <v>30</v>
      </c>
      <c r="AX148" s="13" t="s">
        <v>73</v>
      </c>
      <c r="AY148" s="149" t="s">
        <v>128</v>
      </c>
    </row>
    <row r="149" spans="2:65" s="1" customFormat="1" ht="24.2" customHeight="1">
      <c r="B149" s="30"/>
      <c r="C149" s="127" t="s">
        <v>135</v>
      </c>
      <c r="D149" s="127" t="s">
        <v>131</v>
      </c>
      <c r="E149" s="128" t="s">
        <v>148</v>
      </c>
      <c r="F149" s="129" t="s">
        <v>149</v>
      </c>
      <c r="G149" s="130" t="s">
        <v>150</v>
      </c>
      <c r="H149" s="131">
        <v>20.46</v>
      </c>
      <c r="I149" s="132"/>
      <c r="J149" s="133">
        <f>ROUND(I149*H149,2)</f>
        <v>0</v>
      </c>
      <c r="K149" s="134"/>
      <c r="L149" s="30"/>
      <c r="M149" s="135" t="s">
        <v>1</v>
      </c>
      <c r="N149" s="136" t="s">
        <v>38</v>
      </c>
      <c r="P149" s="137">
        <f>O149*H149</f>
        <v>0</v>
      </c>
      <c r="Q149" s="137">
        <v>1.2999999999999999E-4</v>
      </c>
      <c r="R149" s="137">
        <f>Q149*H149</f>
        <v>2.6597999999999999E-3</v>
      </c>
      <c r="S149" s="137">
        <v>0</v>
      </c>
      <c r="T149" s="138">
        <f>S149*H149</f>
        <v>0</v>
      </c>
      <c r="AR149" s="139" t="s">
        <v>135</v>
      </c>
      <c r="AT149" s="139" t="s">
        <v>131</v>
      </c>
      <c r="AU149" s="139" t="s">
        <v>83</v>
      </c>
      <c r="AY149" s="15" t="s">
        <v>128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5" t="s">
        <v>81</v>
      </c>
      <c r="BK149" s="140">
        <f>ROUND(I149*H149,2)</f>
        <v>0</v>
      </c>
      <c r="BL149" s="15" t="s">
        <v>135</v>
      </c>
      <c r="BM149" s="139" t="s">
        <v>151</v>
      </c>
    </row>
    <row r="150" spans="2:65" s="12" customFormat="1" ht="10.3">
      <c r="B150" s="141"/>
      <c r="D150" s="142" t="s">
        <v>137</v>
      </c>
      <c r="E150" s="143" t="s">
        <v>1</v>
      </c>
      <c r="F150" s="144" t="s">
        <v>138</v>
      </c>
      <c r="H150" s="143" t="s">
        <v>1</v>
      </c>
      <c r="I150" s="145"/>
      <c r="L150" s="141"/>
      <c r="M150" s="146"/>
      <c r="T150" s="147"/>
      <c r="AT150" s="143" t="s">
        <v>137</v>
      </c>
      <c r="AU150" s="143" t="s">
        <v>83</v>
      </c>
      <c r="AV150" s="12" t="s">
        <v>81</v>
      </c>
      <c r="AW150" s="12" t="s">
        <v>30</v>
      </c>
      <c r="AX150" s="12" t="s">
        <v>73</v>
      </c>
      <c r="AY150" s="143" t="s">
        <v>128</v>
      </c>
    </row>
    <row r="151" spans="2:65" s="13" customFormat="1" ht="10.3">
      <c r="B151" s="148"/>
      <c r="D151" s="142" t="s">
        <v>137</v>
      </c>
      <c r="E151" s="149" t="s">
        <v>1</v>
      </c>
      <c r="F151" s="150" t="s">
        <v>152</v>
      </c>
      <c r="H151" s="151">
        <v>20.46</v>
      </c>
      <c r="I151" s="152"/>
      <c r="L151" s="148"/>
      <c r="M151" s="153"/>
      <c r="T151" s="154"/>
      <c r="AT151" s="149" t="s">
        <v>137</v>
      </c>
      <c r="AU151" s="149" t="s">
        <v>83</v>
      </c>
      <c r="AV151" s="13" t="s">
        <v>83</v>
      </c>
      <c r="AW151" s="13" t="s">
        <v>30</v>
      </c>
      <c r="AX151" s="13" t="s">
        <v>73</v>
      </c>
      <c r="AY151" s="149" t="s">
        <v>128</v>
      </c>
    </row>
    <row r="152" spans="2:65" s="1" customFormat="1" ht="24.2" customHeight="1">
      <c r="B152" s="30"/>
      <c r="C152" s="127" t="s">
        <v>153</v>
      </c>
      <c r="D152" s="127" t="s">
        <v>131</v>
      </c>
      <c r="E152" s="128" t="s">
        <v>154</v>
      </c>
      <c r="F152" s="129" t="s">
        <v>155</v>
      </c>
      <c r="G152" s="130" t="s">
        <v>150</v>
      </c>
      <c r="H152" s="131">
        <v>9.5850000000000009</v>
      </c>
      <c r="I152" s="132"/>
      <c r="J152" s="133">
        <f>ROUND(I152*H152,2)</f>
        <v>0</v>
      </c>
      <c r="K152" s="134"/>
      <c r="L152" s="30"/>
      <c r="M152" s="135" t="s">
        <v>1</v>
      </c>
      <c r="N152" s="136" t="s">
        <v>38</v>
      </c>
      <c r="P152" s="137">
        <f>O152*H152</f>
        <v>0</v>
      </c>
      <c r="Q152" s="137">
        <v>1.2E-4</v>
      </c>
      <c r="R152" s="137">
        <f>Q152*H152</f>
        <v>1.1502000000000001E-3</v>
      </c>
      <c r="S152" s="137">
        <v>0</v>
      </c>
      <c r="T152" s="138">
        <f>S152*H152</f>
        <v>0</v>
      </c>
      <c r="AR152" s="139" t="s">
        <v>135</v>
      </c>
      <c r="AT152" s="139" t="s">
        <v>131</v>
      </c>
      <c r="AU152" s="139" t="s">
        <v>83</v>
      </c>
      <c r="AY152" s="15" t="s">
        <v>128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5" t="s">
        <v>81</v>
      </c>
      <c r="BK152" s="140">
        <f>ROUND(I152*H152,2)</f>
        <v>0</v>
      </c>
      <c r="BL152" s="15" t="s">
        <v>135</v>
      </c>
      <c r="BM152" s="139" t="s">
        <v>156</v>
      </c>
    </row>
    <row r="153" spans="2:65" s="12" customFormat="1" ht="10.3">
      <c r="B153" s="141"/>
      <c r="D153" s="142" t="s">
        <v>137</v>
      </c>
      <c r="E153" s="143" t="s">
        <v>1</v>
      </c>
      <c r="F153" s="144" t="s">
        <v>138</v>
      </c>
      <c r="H153" s="143" t="s">
        <v>1</v>
      </c>
      <c r="I153" s="145"/>
      <c r="L153" s="141"/>
      <c r="M153" s="146"/>
      <c r="T153" s="147"/>
      <c r="AT153" s="143" t="s">
        <v>137</v>
      </c>
      <c r="AU153" s="143" t="s">
        <v>83</v>
      </c>
      <c r="AV153" s="12" t="s">
        <v>81</v>
      </c>
      <c r="AW153" s="12" t="s">
        <v>30</v>
      </c>
      <c r="AX153" s="12" t="s">
        <v>73</v>
      </c>
      <c r="AY153" s="143" t="s">
        <v>128</v>
      </c>
    </row>
    <row r="154" spans="2:65" s="13" customFormat="1" ht="10.3">
      <c r="B154" s="148"/>
      <c r="D154" s="142" t="s">
        <v>137</v>
      </c>
      <c r="E154" s="149" t="s">
        <v>1</v>
      </c>
      <c r="F154" s="150" t="s">
        <v>157</v>
      </c>
      <c r="H154" s="151">
        <v>9.5850000000000009</v>
      </c>
      <c r="I154" s="152"/>
      <c r="L154" s="148"/>
      <c r="M154" s="153"/>
      <c r="T154" s="154"/>
      <c r="AT154" s="149" t="s">
        <v>137</v>
      </c>
      <c r="AU154" s="149" t="s">
        <v>83</v>
      </c>
      <c r="AV154" s="13" t="s">
        <v>83</v>
      </c>
      <c r="AW154" s="13" t="s">
        <v>30</v>
      </c>
      <c r="AX154" s="13" t="s">
        <v>73</v>
      </c>
      <c r="AY154" s="149" t="s">
        <v>128</v>
      </c>
    </row>
    <row r="155" spans="2:65" s="11" customFormat="1" ht="22.8" customHeight="1">
      <c r="B155" s="115"/>
      <c r="D155" s="116" t="s">
        <v>72</v>
      </c>
      <c r="E155" s="125" t="s">
        <v>135</v>
      </c>
      <c r="F155" s="125" t="s">
        <v>158</v>
      </c>
      <c r="I155" s="118"/>
      <c r="J155" s="126">
        <f>BK155</f>
        <v>0</v>
      </c>
      <c r="L155" s="115"/>
      <c r="M155" s="120"/>
      <c r="P155" s="121">
        <f>SUM(P156:P164)</f>
        <v>0</v>
      </c>
      <c r="R155" s="121">
        <f>SUM(R156:R164)</f>
        <v>0.50258890000000001</v>
      </c>
      <c r="T155" s="122">
        <f>SUM(T156:T164)</f>
        <v>0</v>
      </c>
      <c r="AR155" s="116" t="s">
        <v>81</v>
      </c>
      <c r="AT155" s="123" t="s">
        <v>72</v>
      </c>
      <c r="AU155" s="123" t="s">
        <v>81</v>
      </c>
      <c r="AY155" s="116" t="s">
        <v>128</v>
      </c>
      <c r="BK155" s="124">
        <f>SUM(BK156:BK164)</f>
        <v>0</v>
      </c>
    </row>
    <row r="156" spans="2:65" s="1" customFormat="1" ht="24.2" customHeight="1">
      <c r="B156" s="30"/>
      <c r="C156" s="127" t="s">
        <v>159</v>
      </c>
      <c r="D156" s="127" t="s">
        <v>131</v>
      </c>
      <c r="E156" s="128" t="s">
        <v>160</v>
      </c>
      <c r="F156" s="129" t="s">
        <v>161</v>
      </c>
      <c r="G156" s="130" t="s">
        <v>162</v>
      </c>
      <c r="H156" s="131">
        <v>4</v>
      </c>
      <c r="I156" s="132"/>
      <c r="J156" s="133">
        <f>ROUND(I156*H156,2)</f>
        <v>0</v>
      </c>
      <c r="K156" s="134"/>
      <c r="L156" s="30"/>
      <c r="M156" s="135" t="s">
        <v>1</v>
      </c>
      <c r="N156" s="136" t="s">
        <v>38</v>
      </c>
      <c r="P156" s="137">
        <f>O156*H156</f>
        <v>0</v>
      </c>
      <c r="Q156" s="137">
        <v>5.8999999999999997E-2</v>
      </c>
      <c r="R156" s="137">
        <f>Q156*H156</f>
        <v>0.23599999999999999</v>
      </c>
      <c r="S156" s="137">
        <v>0</v>
      </c>
      <c r="T156" s="138">
        <f>S156*H156</f>
        <v>0</v>
      </c>
      <c r="AR156" s="139" t="s">
        <v>135</v>
      </c>
      <c r="AT156" s="139" t="s">
        <v>131</v>
      </c>
      <c r="AU156" s="139" t="s">
        <v>83</v>
      </c>
      <c r="AY156" s="15" t="s">
        <v>128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5" t="s">
        <v>81</v>
      </c>
      <c r="BK156" s="140">
        <f>ROUND(I156*H156,2)</f>
        <v>0</v>
      </c>
      <c r="BL156" s="15" t="s">
        <v>135</v>
      </c>
      <c r="BM156" s="139" t="s">
        <v>163</v>
      </c>
    </row>
    <row r="157" spans="2:65" s="12" customFormat="1" ht="10.3">
      <c r="B157" s="141"/>
      <c r="D157" s="142" t="s">
        <v>137</v>
      </c>
      <c r="E157" s="143" t="s">
        <v>1</v>
      </c>
      <c r="F157" s="144" t="s">
        <v>164</v>
      </c>
      <c r="H157" s="143" t="s">
        <v>1</v>
      </c>
      <c r="I157" s="145"/>
      <c r="L157" s="141"/>
      <c r="M157" s="146"/>
      <c r="T157" s="147"/>
      <c r="AT157" s="143" t="s">
        <v>137</v>
      </c>
      <c r="AU157" s="143" t="s">
        <v>83</v>
      </c>
      <c r="AV157" s="12" t="s">
        <v>81</v>
      </c>
      <c r="AW157" s="12" t="s">
        <v>30</v>
      </c>
      <c r="AX157" s="12" t="s">
        <v>73</v>
      </c>
      <c r="AY157" s="143" t="s">
        <v>128</v>
      </c>
    </row>
    <row r="158" spans="2:65" s="13" customFormat="1" ht="10.3">
      <c r="B158" s="148"/>
      <c r="D158" s="142" t="s">
        <v>137</v>
      </c>
      <c r="E158" s="149" t="s">
        <v>1</v>
      </c>
      <c r="F158" s="150" t="s">
        <v>135</v>
      </c>
      <c r="H158" s="151">
        <v>4</v>
      </c>
      <c r="I158" s="152"/>
      <c r="L158" s="148"/>
      <c r="M158" s="153"/>
      <c r="T158" s="154"/>
      <c r="AT158" s="149" t="s">
        <v>137</v>
      </c>
      <c r="AU158" s="149" t="s">
        <v>83</v>
      </c>
      <c r="AV158" s="13" t="s">
        <v>83</v>
      </c>
      <c r="AW158" s="13" t="s">
        <v>30</v>
      </c>
      <c r="AX158" s="13" t="s">
        <v>73</v>
      </c>
      <c r="AY158" s="149" t="s">
        <v>128</v>
      </c>
    </row>
    <row r="159" spans="2:65" s="1" customFormat="1" ht="24.2" customHeight="1">
      <c r="B159" s="30"/>
      <c r="C159" s="127" t="s">
        <v>165</v>
      </c>
      <c r="D159" s="127" t="s">
        <v>131</v>
      </c>
      <c r="E159" s="128" t="s">
        <v>166</v>
      </c>
      <c r="F159" s="129" t="s">
        <v>167</v>
      </c>
      <c r="G159" s="130" t="s">
        <v>168</v>
      </c>
      <c r="H159" s="131">
        <v>0.21</v>
      </c>
      <c r="I159" s="132"/>
      <c r="J159" s="133">
        <f>ROUND(I159*H159,2)</f>
        <v>0</v>
      </c>
      <c r="K159" s="134"/>
      <c r="L159" s="30"/>
      <c r="M159" s="135" t="s">
        <v>1</v>
      </c>
      <c r="N159" s="136" t="s">
        <v>38</v>
      </c>
      <c r="P159" s="137">
        <f>O159*H159</f>
        <v>0</v>
      </c>
      <c r="Q159" s="137">
        <v>1.7090000000000001E-2</v>
      </c>
      <c r="R159" s="137">
        <f>Q159*H159</f>
        <v>3.5888999999999999E-3</v>
      </c>
      <c r="S159" s="137">
        <v>0</v>
      </c>
      <c r="T159" s="138">
        <f>S159*H159</f>
        <v>0</v>
      </c>
      <c r="AR159" s="139" t="s">
        <v>135</v>
      </c>
      <c r="AT159" s="139" t="s">
        <v>131</v>
      </c>
      <c r="AU159" s="139" t="s">
        <v>83</v>
      </c>
      <c r="AY159" s="15" t="s">
        <v>128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5" t="s">
        <v>81</v>
      </c>
      <c r="BK159" s="140">
        <f>ROUND(I159*H159,2)</f>
        <v>0</v>
      </c>
      <c r="BL159" s="15" t="s">
        <v>135</v>
      </c>
      <c r="BM159" s="139" t="s">
        <v>169</v>
      </c>
    </row>
    <row r="160" spans="2:65" s="12" customFormat="1" ht="10.3">
      <c r="B160" s="141"/>
      <c r="D160" s="142" t="s">
        <v>137</v>
      </c>
      <c r="E160" s="143" t="s">
        <v>1</v>
      </c>
      <c r="F160" s="144" t="s">
        <v>164</v>
      </c>
      <c r="H160" s="143" t="s">
        <v>1</v>
      </c>
      <c r="I160" s="145"/>
      <c r="L160" s="141"/>
      <c r="M160" s="146"/>
      <c r="T160" s="147"/>
      <c r="AT160" s="143" t="s">
        <v>137</v>
      </c>
      <c r="AU160" s="143" t="s">
        <v>83</v>
      </c>
      <c r="AV160" s="12" t="s">
        <v>81</v>
      </c>
      <c r="AW160" s="12" t="s">
        <v>30</v>
      </c>
      <c r="AX160" s="12" t="s">
        <v>73</v>
      </c>
      <c r="AY160" s="143" t="s">
        <v>128</v>
      </c>
    </row>
    <row r="161" spans="2:65" s="13" customFormat="1" ht="10.3">
      <c r="B161" s="148"/>
      <c r="D161" s="142" t="s">
        <v>137</v>
      </c>
      <c r="E161" s="149" t="s">
        <v>1</v>
      </c>
      <c r="F161" s="150" t="s">
        <v>170</v>
      </c>
      <c r="H161" s="151">
        <v>0.21</v>
      </c>
      <c r="I161" s="152"/>
      <c r="L161" s="148"/>
      <c r="M161" s="153"/>
      <c r="T161" s="154"/>
      <c r="AT161" s="149" t="s">
        <v>137</v>
      </c>
      <c r="AU161" s="149" t="s">
        <v>83</v>
      </c>
      <c r="AV161" s="13" t="s">
        <v>83</v>
      </c>
      <c r="AW161" s="13" t="s">
        <v>30</v>
      </c>
      <c r="AX161" s="13" t="s">
        <v>73</v>
      </c>
      <c r="AY161" s="149" t="s">
        <v>128</v>
      </c>
    </row>
    <row r="162" spans="2:65" s="1" customFormat="1" ht="16.5" customHeight="1">
      <c r="B162" s="30"/>
      <c r="C162" s="155" t="s">
        <v>171</v>
      </c>
      <c r="D162" s="155" t="s">
        <v>172</v>
      </c>
      <c r="E162" s="156" t="s">
        <v>173</v>
      </c>
      <c r="F162" s="157" t="s">
        <v>174</v>
      </c>
      <c r="G162" s="158" t="s">
        <v>168</v>
      </c>
      <c r="H162" s="159">
        <v>0.26300000000000001</v>
      </c>
      <c r="I162" s="160"/>
      <c r="J162" s="161">
        <f>ROUND(I162*H162,2)</f>
        <v>0</v>
      </c>
      <c r="K162" s="162"/>
      <c r="L162" s="163"/>
      <c r="M162" s="164" t="s">
        <v>1</v>
      </c>
      <c r="N162" s="165" t="s">
        <v>38</v>
      </c>
      <c r="P162" s="137">
        <f>O162*H162</f>
        <v>0</v>
      </c>
      <c r="Q162" s="137">
        <v>1</v>
      </c>
      <c r="R162" s="137">
        <f>Q162*H162</f>
        <v>0.26300000000000001</v>
      </c>
      <c r="S162" s="137">
        <v>0</v>
      </c>
      <c r="T162" s="138">
        <f>S162*H162</f>
        <v>0</v>
      </c>
      <c r="AR162" s="139" t="s">
        <v>171</v>
      </c>
      <c r="AT162" s="139" t="s">
        <v>172</v>
      </c>
      <c r="AU162" s="139" t="s">
        <v>83</v>
      </c>
      <c r="AY162" s="15" t="s">
        <v>128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5" t="s">
        <v>81</v>
      </c>
      <c r="BK162" s="140">
        <f>ROUND(I162*H162,2)</f>
        <v>0</v>
      </c>
      <c r="BL162" s="15" t="s">
        <v>135</v>
      </c>
      <c r="BM162" s="139" t="s">
        <v>175</v>
      </c>
    </row>
    <row r="163" spans="2:65" s="12" customFormat="1" ht="10.3">
      <c r="B163" s="141"/>
      <c r="D163" s="142" t="s">
        <v>137</v>
      </c>
      <c r="E163" s="143" t="s">
        <v>1</v>
      </c>
      <c r="F163" s="144" t="s">
        <v>164</v>
      </c>
      <c r="H163" s="143" t="s">
        <v>1</v>
      </c>
      <c r="I163" s="145"/>
      <c r="L163" s="141"/>
      <c r="M163" s="146"/>
      <c r="T163" s="147"/>
      <c r="AT163" s="143" t="s">
        <v>137</v>
      </c>
      <c r="AU163" s="143" t="s">
        <v>83</v>
      </c>
      <c r="AV163" s="12" t="s">
        <v>81</v>
      </c>
      <c r="AW163" s="12" t="s">
        <v>30</v>
      </c>
      <c r="AX163" s="12" t="s">
        <v>73</v>
      </c>
      <c r="AY163" s="143" t="s">
        <v>128</v>
      </c>
    </row>
    <row r="164" spans="2:65" s="13" customFormat="1" ht="10.3">
      <c r="B164" s="148"/>
      <c r="D164" s="142" t="s">
        <v>137</v>
      </c>
      <c r="E164" s="149" t="s">
        <v>1</v>
      </c>
      <c r="F164" s="150" t="s">
        <v>176</v>
      </c>
      <c r="H164" s="151">
        <v>0.26300000000000001</v>
      </c>
      <c r="I164" s="152"/>
      <c r="L164" s="148"/>
      <c r="M164" s="153"/>
      <c r="T164" s="154"/>
      <c r="AT164" s="149" t="s">
        <v>137</v>
      </c>
      <c r="AU164" s="149" t="s">
        <v>83</v>
      </c>
      <c r="AV164" s="13" t="s">
        <v>83</v>
      </c>
      <c r="AW164" s="13" t="s">
        <v>30</v>
      </c>
      <c r="AX164" s="13" t="s">
        <v>73</v>
      </c>
      <c r="AY164" s="149" t="s">
        <v>128</v>
      </c>
    </row>
    <row r="165" spans="2:65" s="11" customFormat="1" ht="22.8" customHeight="1">
      <c r="B165" s="115"/>
      <c r="D165" s="116" t="s">
        <v>72</v>
      </c>
      <c r="E165" s="125" t="s">
        <v>159</v>
      </c>
      <c r="F165" s="125" t="s">
        <v>177</v>
      </c>
      <c r="I165" s="118"/>
      <c r="J165" s="126">
        <f>BK165</f>
        <v>0</v>
      </c>
      <c r="L165" s="115"/>
      <c r="M165" s="120"/>
      <c r="P165" s="121">
        <f>SUM(P166:P194)</f>
        <v>0</v>
      </c>
      <c r="R165" s="121">
        <f>SUM(R166:R194)</f>
        <v>27.478185479999997</v>
      </c>
      <c r="T165" s="122">
        <f>SUM(T166:T194)</f>
        <v>2.1915600000000004E-3</v>
      </c>
      <c r="AR165" s="116" t="s">
        <v>81</v>
      </c>
      <c r="AT165" s="123" t="s">
        <v>72</v>
      </c>
      <c r="AU165" s="123" t="s">
        <v>81</v>
      </c>
      <c r="AY165" s="116" t="s">
        <v>128</v>
      </c>
      <c r="BK165" s="124">
        <f>SUM(BK166:BK194)</f>
        <v>0</v>
      </c>
    </row>
    <row r="166" spans="2:65" s="1" customFormat="1" ht="24.2" customHeight="1">
      <c r="B166" s="30"/>
      <c r="C166" s="127" t="s">
        <v>178</v>
      </c>
      <c r="D166" s="127" t="s">
        <v>131</v>
      </c>
      <c r="E166" s="128" t="s">
        <v>179</v>
      </c>
      <c r="F166" s="129" t="s">
        <v>180</v>
      </c>
      <c r="G166" s="130" t="s">
        <v>134</v>
      </c>
      <c r="H166" s="131">
        <v>121.7</v>
      </c>
      <c r="I166" s="132"/>
      <c r="J166" s="133">
        <f>ROUND(I166*H166,2)</f>
        <v>0</v>
      </c>
      <c r="K166" s="134"/>
      <c r="L166" s="30"/>
      <c r="M166" s="135" t="s">
        <v>1</v>
      </c>
      <c r="N166" s="136" t="s">
        <v>38</v>
      </c>
      <c r="P166" s="137">
        <f>O166*H166</f>
        <v>0</v>
      </c>
      <c r="Q166" s="137">
        <v>2.8400000000000002E-2</v>
      </c>
      <c r="R166" s="137">
        <f>Q166*H166</f>
        <v>3.4562800000000005</v>
      </c>
      <c r="S166" s="137">
        <v>0</v>
      </c>
      <c r="T166" s="138">
        <f>S166*H166</f>
        <v>0</v>
      </c>
      <c r="AR166" s="139" t="s">
        <v>135</v>
      </c>
      <c r="AT166" s="139" t="s">
        <v>131</v>
      </c>
      <c r="AU166" s="139" t="s">
        <v>83</v>
      </c>
      <c r="AY166" s="15" t="s">
        <v>128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5" t="s">
        <v>81</v>
      </c>
      <c r="BK166" s="140">
        <f>ROUND(I166*H166,2)</f>
        <v>0</v>
      </c>
      <c r="BL166" s="15" t="s">
        <v>135</v>
      </c>
      <c r="BM166" s="139" t="s">
        <v>181</v>
      </c>
    </row>
    <row r="167" spans="2:65" s="12" customFormat="1" ht="10.3">
      <c r="B167" s="141"/>
      <c r="D167" s="142" t="s">
        <v>137</v>
      </c>
      <c r="E167" s="143" t="s">
        <v>1</v>
      </c>
      <c r="F167" s="144" t="s">
        <v>138</v>
      </c>
      <c r="H167" s="143" t="s">
        <v>1</v>
      </c>
      <c r="I167" s="145"/>
      <c r="L167" s="141"/>
      <c r="M167" s="146"/>
      <c r="T167" s="147"/>
      <c r="AT167" s="143" t="s">
        <v>137</v>
      </c>
      <c r="AU167" s="143" t="s">
        <v>83</v>
      </c>
      <c r="AV167" s="12" t="s">
        <v>81</v>
      </c>
      <c r="AW167" s="12" t="s">
        <v>30</v>
      </c>
      <c r="AX167" s="12" t="s">
        <v>73</v>
      </c>
      <c r="AY167" s="143" t="s">
        <v>128</v>
      </c>
    </row>
    <row r="168" spans="2:65" s="13" customFormat="1" ht="10.3">
      <c r="B168" s="148"/>
      <c r="D168" s="142" t="s">
        <v>137</v>
      </c>
      <c r="E168" s="149" t="s">
        <v>1</v>
      </c>
      <c r="F168" s="150" t="s">
        <v>182</v>
      </c>
      <c r="H168" s="151">
        <v>121.7</v>
      </c>
      <c r="I168" s="152"/>
      <c r="L168" s="148"/>
      <c r="M168" s="153"/>
      <c r="T168" s="154"/>
      <c r="AT168" s="149" t="s">
        <v>137</v>
      </c>
      <c r="AU168" s="149" t="s">
        <v>83</v>
      </c>
      <c r="AV168" s="13" t="s">
        <v>83</v>
      </c>
      <c r="AW168" s="13" t="s">
        <v>30</v>
      </c>
      <c r="AX168" s="13" t="s">
        <v>73</v>
      </c>
      <c r="AY168" s="149" t="s">
        <v>128</v>
      </c>
    </row>
    <row r="169" spans="2:65" s="1" customFormat="1" ht="33" customHeight="1">
      <c r="B169" s="30"/>
      <c r="C169" s="127" t="s">
        <v>183</v>
      </c>
      <c r="D169" s="127" t="s">
        <v>131</v>
      </c>
      <c r="E169" s="128" t="s">
        <v>184</v>
      </c>
      <c r="F169" s="129" t="s">
        <v>185</v>
      </c>
      <c r="G169" s="130" t="s">
        <v>134</v>
      </c>
      <c r="H169" s="131">
        <v>121.7</v>
      </c>
      <c r="I169" s="132"/>
      <c r="J169" s="133">
        <f>ROUND(I169*H169,2)</f>
        <v>0</v>
      </c>
      <c r="K169" s="134"/>
      <c r="L169" s="30"/>
      <c r="M169" s="135" t="s">
        <v>1</v>
      </c>
      <c r="N169" s="136" t="s">
        <v>38</v>
      </c>
      <c r="P169" s="137">
        <f>O169*H169</f>
        <v>0</v>
      </c>
      <c r="Q169" s="137">
        <v>1.04E-2</v>
      </c>
      <c r="R169" s="137">
        <f>Q169*H169</f>
        <v>1.2656799999999999</v>
      </c>
      <c r="S169" s="137">
        <v>0</v>
      </c>
      <c r="T169" s="138">
        <f>S169*H169</f>
        <v>0</v>
      </c>
      <c r="AR169" s="139" t="s">
        <v>135</v>
      </c>
      <c r="AT169" s="139" t="s">
        <v>131</v>
      </c>
      <c r="AU169" s="139" t="s">
        <v>83</v>
      </c>
      <c r="AY169" s="15" t="s">
        <v>128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5" t="s">
        <v>81</v>
      </c>
      <c r="BK169" s="140">
        <f>ROUND(I169*H169,2)</f>
        <v>0</v>
      </c>
      <c r="BL169" s="15" t="s">
        <v>135</v>
      </c>
      <c r="BM169" s="139" t="s">
        <v>186</v>
      </c>
    </row>
    <row r="170" spans="2:65" s="13" customFormat="1" ht="10.3">
      <c r="B170" s="148"/>
      <c r="D170" s="142" t="s">
        <v>137</v>
      </c>
      <c r="E170" s="149" t="s">
        <v>1</v>
      </c>
      <c r="F170" s="150" t="s">
        <v>182</v>
      </c>
      <c r="H170" s="151">
        <v>121.7</v>
      </c>
      <c r="I170" s="152"/>
      <c r="L170" s="148"/>
      <c r="M170" s="153"/>
      <c r="T170" s="154"/>
      <c r="AT170" s="149" t="s">
        <v>137</v>
      </c>
      <c r="AU170" s="149" t="s">
        <v>83</v>
      </c>
      <c r="AV170" s="13" t="s">
        <v>83</v>
      </c>
      <c r="AW170" s="13" t="s">
        <v>30</v>
      </c>
      <c r="AX170" s="13" t="s">
        <v>73</v>
      </c>
      <c r="AY170" s="149" t="s">
        <v>128</v>
      </c>
    </row>
    <row r="171" spans="2:65" s="1" customFormat="1" ht="24.2" customHeight="1">
      <c r="B171" s="30"/>
      <c r="C171" s="127" t="s">
        <v>187</v>
      </c>
      <c r="D171" s="127" t="s">
        <v>131</v>
      </c>
      <c r="E171" s="128" t="s">
        <v>188</v>
      </c>
      <c r="F171" s="129" t="s">
        <v>189</v>
      </c>
      <c r="G171" s="130" t="s">
        <v>134</v>
      </c>
      <c r="H171" s="131">
        <v>259.07499999999999</v>
      </c>
      <c r="I171" s="132"/>
      <c r="J171" s="133">
        <f>ROUND(I171*H171,2)</f>
        <v>0</v>
      </c>
      <c r="K171" s="134"/>
      <c r="L171" s="30"/>
      <c r="M171" s="135" t="s">
        <v>1</v>
      </c>
      <c r="N171" s="136" t="s">
        <v>38</v>
      </c>
      <c r="P171" s="137">
        <f>O171*H171</f>
        <v>0</v>
      </c>
      <c r="Q171" s="137">
        <v>1.54E-2</v>
      </c>
      <c r="R171" s="137">
        <f>Q171*H171</f>
        <v>3.9897550000000002</v>
      </c>
      <c r="S171" s="137">
        <v>0</v>
      </c>
      <c r="T171" s="138">
        <f>S171*H171</f>
        <v>0</v>
      </c>
      <c r="AR171" s="139" t="s">
        <v>135</v>
      </c>
      <c r="AT171" s="139" t="s">
        <v>131</v>
      </c>
      <c r="AU171" s="139" t="s">
        <v>83</v>
      </c>
      <c r="AY171" s="15" t="s">
        <v>128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5" t="s">
        <v>81</v>
      </c>
      <c r="BK171" s="140">
        <f>ROUND(I171*H171,2)</f>
        <v>0</v>
      </c>
      <c r="BL171" s="15" t="s">
        <v>135</v>
      </c>
      <c r="BM171" s="139" t="s">
        <v>190</v>
      </c>
    </row>
    <row r="172" spans="2:65" s="12" customFormat="1" ht="10.3">
      <c r="B172" s="141"/>
      <c r="D172" s="142" t="s">
        <v>137</v>
      </c>
      <c r="E172" s="143" t="s">
        <v>1</v>
      </c>
      <c r="F172" s="144" t="s">
        <v>138</v>
      </c>
      <c r="H172" s="143" t="s">
        <v>1</v>
      </c>
      <c r="I172" s="145"/>
      <c r="L172" s="141"/>
      <c r="M172" s="146"/>
      <c r="T172" s="147"/>
      <c r="AT172" s="143" t="s">
        <v>137</v>
      </c>
      <c r="AU172" s="143" t="s">
        <v>83</v>
      </c>
      <c r="AV172" s="12" t="s">
        <v>81</v>
      </c>
      <c r="AW172" s="12" t="s">
        <v>30</v>
      </c>
      <c r="AX172" s="12" t="s">
        <v>73</v>
      </c>
      <c r="AY172" s="143" t="s">
        <v>128</v>
      </c>
    </row>
    <row r="173" spans="2:65" s="13" customFormat="1" ht="10.3">
      <c r="B173" s="148"/>
      <c r="D173" s="142" t="s">
        <v>137</v>
      </c>
      <c r="E173" s="149" t="s">
        <v>1</v>
      </c>
      <c r="F173" s="150" t="s">
        <v>191</v>
      </c>
      <c r="H173" s="151">
        <v>259.07499999999999</v>
      </c>
      <c r="I173" s="152"/>
      <c r="L173" s="148"/>
      <c r="M173" s="153"/>
      <c r="T173" s="154"/>
      <c r="AT173" s="149" t="s">
        <v>137</v>
      </c>
      <c r="AU173" s="149" t="s">
        <v>83</v>
      </c>
      <c r="AV173" s="13" t="s">
        <v>83</v>
      </c>
      <c r="AW173" s="13" t="s">
        <v>30</v>
      </c>
      <c r="AX173" s="13" t="s">
        <v>73</v>
      </c>
      <c r="AY173" s="149" t="s">
        <v>128</v>
      </c>
    </row>
    <row r="174" spans="2:65" s="1" customFormat="1" ht="24.2" customHeight="1">
      <c r="B174" s="30"/>
      <c r="C174" s="127" t="s">
        <v>8</v>
      </c>
      <c r="D174" s="127" t="s">
        <v>131</v>
      </c>
      <c r="E174" s="128" t="s">
        <v>192</v>
      </c>
      <c r="F174" s="129" t="s">
        <v>193</v>
      </c>
      <c r="G174" s="130" t="s">
        <v>134</v>
      </c>
      <c r="H174" s="131">
        <v>518.15</v>
      </c>
      <c r="I174" s="132"/>
      <c r="J174" s="133">
        <f>ROUND(I174*H174,2)</f>
        <v>0</v>
      </c>
      <c r="K174" s="134"/>
      <c r="L174" s="30"/>
      <c r="M174" s="135" t="s">
        <v>1</v>
      </c>
      <c r="N174" s="136" t="s">
        <v>38</v>
      </c>
      <c r="P174" s="137">
        <f>O174*H174</f>
        <v>0</v>
      </c>
      <c r="Q174" s="137">
        <v>7.9000000000000008E-3</v>
      </c>
      <c r="R174" s="137">
        <f>Q174*H174</f>
        <v>4.0933850000000005</v>
      </c>
      <c r="S174" s="137">
        <v>0</v>
      </c>
      <c r="T174" s="138">
        <f>S174*H174</f>
        <v>0</v>
      </c>
      <c r="AR174" s="139" t="s">
        <v>135</v>
      </c>
      <c r="AT174" s="139" t="s">
        <v>131</v>
      </c>
      <c r="AU174" s="139" t="s">
        <v>83</v>
      </c>
      <c r="AY174" s="15" t="s">
        <v>128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5" t="s">
        <v>81</v>
      </c>
      <c r="BK174" s="140">
        <f>ROUND(I174*H174,2)</f>
        <v>0</v>
      </c>
      <c r="BL174" s="15" t="s">
        <v>135</v>
      </c>
      <c r="BM174" s="139" t="s">
        <v>194</v>
      </c>
    </row>
    <row r="175" spans="2:65" s="13" customFormat="1" ht="10.3">
      <c r="B175" s="148"/>
      <c r="D175" s="142" t="s">
        <v>137</v>
      </c>
      <c r="E175" s="149" t="s">
        <v>1</v>
      </c>
      <c r="F175" s="150" t="s">
        <v>195</v>
      </c>
      <c r="H175" s="151">
        <v>518.15</v>
      </c>
      <c r="I175" s="152"/>
      <c r="L175" s="148"/>
      <c r="M175" s="153"/>
      <c r="T175" s="154"/>
      <c r="AT175" s="149" t="s">
        <v>137</v>
      </c>
      <c r="AU175" s="149" t="s">
        <v>83</v>
      </c>
      <c r="AV175" s="13" t="s">
        <v>83</v>
      </c>
      <c r="AW175" s="13" t="s">
        <v>30</v>
      </c>
      <c r="AX175" s="13" t="s">
        <v>73</v>
      </c>
      <c r="AY175" s="149" t="s">
        <v>128</v>
      </c>
    </row>
    <row r="176" spans="2:65" s="1" customFormat="1" ht="24.2" customHeight="1">
      <c r="B176" s="30"/>
      <c r="C176" s="127" t="s">
        <v>196</v>
      </c>
      <c r="D176" s="127" t="s">
        <v>131</v>
      </c>
      <c r="E176" s="128" t="s">
        <v>197</v>
      </c>
      <c r="F176" s="129" t="s">
        <v>198</v>
      </c>
      <c r="G176" s="130" t="s">
        <v>199</v>
      </c>
      <c r="H176" s="131">
        <v>1</v>
      </c>
      <c r="I176" s="132"/>
      <c r="J176" s="133">
        <f>ROUND(I176*H176,2)</f>
        <v>0</v>
      </c>
      <c r="K176" s="134"/>
      <c r="L176" s="30"/>
      <c r="M176" s="135" t="s">
        <v>1</v>
      </c>
      <c r="N176" s="136" t="s">
        <v>38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135</v>
      </c>
      <c r="AT176" s="139" t="s">
        <v>131</v>
      </c>
      <c r="AU176" s="139" t="s">
        <v>83</v>
      </c>
      <c r="AY176" s="15" t="s">
        <v>128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5" t="s">
        <v>81</v>
      </c>
      <c r="BK176" s="140">
        <f>ROUND(I176*H176,2)</f>
        <v>0</v>
      </c>
      <c r="BL176" s="15" t="s">
        <v>135</v>
      </c>
      <c r="BM176" s="139" t="s">
        <v>200</v>
      </c>
    </row>
    <row r="177" spans="2:65" s="13" customFormat="1" ht="10.3">
      <c r="B177" s="148"/>
      <c r="D177" s="142" t="s">
        <v>137</v>
      </c>
      <c r="E177" s="149" t="s">
        <v>1</v>
      </c>
      <c r="F177" s="150" t="s">
        <v>81</v>
      </c>
      <c r="H177" s="151">
        <v>1</v>
      </c>
      <c r="I177" s="152"/>
      <c r="L177" s="148"/>
      <c r="M177" s="153"/>
      <c r="T177" s="154"/>
      <c r="AT177" s="149" t="s">
        <v>137</v>
      </c>
      <c r="AU177" s="149" t="s">
        <v>83</v>
      </c>
      <c r="AV177" s="13" t="s">
        <v>83</v>
      </c>
      <c r="AW177" s="13" t="s">
        <v>30</v>
      </c>
      <c r="AX177" s="13" t="s">
        <v>73</v>
      </c>
      <c r="AY177" s="149" t="s">
        <v>128</v>
      </c>
    </row>
    <row r="178" spans="2:65" s="1" customFormat="1" ht="21.75" customHeight="1">
      <c r="B178" s="30"/>
      <c r="C178" s="127" t="s">
        <v>201</v>
      </c>
      <c r="D178" s="127" t="s">
        <v>131</v>
      </c>
      <c r="E178" s="128" t="s">
        <v>202</v>
      </c>
      <c r="F178" s="129" t="s">
        <v>203</v>
      </c>
      <c r="G178" s="130" t="s">
        <v>199</v>
      </c>
      <c r="H178" s="131">
        <v>1</v>
      </c>
      <c r="I178" s="132"/>
      <c r="J178" s="133">
        <f>ROUND(I178*H178,2)</f>
        <v>0</v>
      </c>
      <c r="K178" s="134"/>
      <c r="L178" s="30"/>
      <c r="M178" s="135" t="s">
        <v>1</v>
      </c>
      <c r="N178" s="136" t="s">
        <v>38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135</v>
      </c>
      <c r="AT178" s="139" t="s">
        <v>131</v>
      </c>
      <c r="AU178" s="139" t="s">
        <v>83</v>
      </c>
      <c r="AY178" s="15" t="s">
        <v>128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5" t="s">
        <v>81</v>
      </c>
      <c r="BK178" s="140">
        <f>ROUND(I178*H178,2)</f>
        <v>0</v>
      </c>
      <c r="BL178" s="15" t="s">
        <v>135</v>
      </c>
      <c r="BM178" s="139" t="s">
        <v>204</v>
      </c>
    </row>
    <row r="179" spans="2:65" s="13" customFormat="1" ht="10.3">
      <c r="B179" s="148"/>
      <c r="D179" s="142" t="s">
        <v>137</v>
      </c>
      <c r="E179" s="149" t="s">
        <v>1</v>
      </c>
      <c r="F179" s="150" t="s">
        <v>81</v>
      </c>
      <c r="H179" s="151">
        <v>1</v>
      </c>
      <c r="I179" s="152"/>
      <c r="L179" s="148"/>
      <c r="M179" s="153"/>
      <c r="T179" s="154"/>
      <c r="AT179" s="149" t="s">
        <v>137</v>
      </c>
      <c r="AU179" s="149" t="s">
        <v>83</v>
      </c>
      <c r="AV179" s="13" t="s">
        <v>83</v>
      </c>
      <c r="AW179" s="13" t="s">
        <v>30</v>
      </c>
      <c r="AX179" s="13" t="s">
        <v>73</v>
      </c>
      <c r="AY179" s="149" t="s">
        <v>128</v>
      </c>
    </row>
    <row r="180" spans="2:65" s="1" customFormat="1" ht="21.75" customHeight="1">
      <c r="B180" s="30"/>
      <c r="C180" s="127" t="s">
        <v>205</v>
      </c>
      <c r="D180" s="127" t="s">
        <v>131</v>
      </c>
      <c r="E180" s="128" t="s">
        <v>206</v>
      </c>
      <c r="F180" s="129" t="s">
        <v>207</v>
      </c>
      <c r="G180" s="130" t="s">
        <v>134</v>
      </c>
      <c r="H180" s="131">
        <v>406.71300000000002</v>
      </c>
      <c r="I180" s="132"/>
      <c r="J180" s="133">
        <f>ROUND(I180*H180,2)</f>
        <v>0</v>
      </c>
      <c r="K180" s="134"/>
      <c r="L180" s="30"/>
      <c r="M180" s="135" t="s">
        <v>1</v>
      </c>
      <c r="N180" s="136" t="s">
        <v>38</v>
      </c>
      <c r="P180" s="137">
        <f>O180*H180</f>
        <v>0</v>
      </c>
      <c r="Q180" s="137">
        <v>4.3800000000000002E-3</v>
      </c>
      <c r="R180" s="137">
        <f>Q180*H180</f>
        <v>1.7814029400000002</v>
      </c>
      <c r="S180" s="137">
        <v>0</v>
      </c>
      <c r="T180" s="138">
        <f>S180*H180</f>
        <v>0</v>
      </c>
      <c r="AR180" s="139" t="s">
        <v>135</v>
      </c>
      <c r="AT180" s="139" t="s">
        <v>131</v>
      </c>
      <c r="AU180" s="139" t="s">
        <v>83</v>
      </c>
      <c r="AY180" s="15" t="s">
        <v>128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5" t="s">
        <v>81</v>
      </c>
      <c r="BK180" s="140">
        <f>ROUND(I180*H180,2)</f>
        <v>0</v>
      </c>
      <c r="BL180" s="15" t="s">
        <v>135</v>
      </c>
      <c r="BM180" s="139" t="s">
        <v>208</v>
      </c>
    </row>
    <row r="181" spans="2:65" s="12" customFormat="1" ht="10.3">
      <c r="B181" s="141"/>
      <c r="D181" s="142" t="s">
        <v>137</v>
      </c>
      <c r="E181" s="143" t="s">
        <v>1</v>
      </c>
      <c r="F181" s="144" t="s">
        <v>138</v>
      </c>
      <c r="H181" s="143" t="s">
        <v>1</v>
      </c>
      <c r="I181" s="145"/>
      <c r="L181" s="141"/>
      <c r="M181" s="146"/>
      <c r="T181" s="147"/>
      <c r="AT181" s="143" t="s">
        <v>137</v>
      </c>
      <c r="AU181" s="143" t="s">
        <v>83</v>
      </c>
      <c r="AV181" s="12" t="s">
        <v>81</v>
      </c>
      <c r="AW181" s="12" t="s">
        <v>30</v>
      </c>
      <c r="AX181" s="12" t="s">
        <v>73</v>
      </c>
      <c r="AY181" s="143" t="s">
        <v>128</v>
      </c>
    </row>
    <row r="182" spans="2:65" s="13" customFormat="1" ht="10.3">
      <c r="B182" s="148"/>
      <c r="D182" s="142" t="s">
        <v>137</v>
      </c>
      <c r="E182" s="149" t="s">
        <v>1</v>
      </c>
      <c r="F182" s="150" t="s">
        <v>209</v>
      </c>
      <c r="H182" s="151">
        <v>406.71300000000002</v>
      </c>
      <c r="I182" s="152"/>
      <c r="L182" s="148"/>
      <c r="M182" s="153"/>
      <c r="T182" s="154"/>
      <c r="AT182" s="149" t="s">
        <v>137</v>
      </c>
      <c r="AU182" s="149" t="s">
        <v>83</v>
      </c>
      <c r="AV182" s="13" t="s">
        <v>83</v>
      </c>
      <c r="AW182" s="13" t="s">
        <v>30</v>
      </c>
      <c r="AX182" s="13" t="s">
        <v>73</v>
      </c>
      <c r="AY182" s="149" t="s">
        <v>128</v>
      </c>
    </row>
    <row r="183" spans="2:65" s="1" customFormat="1" ht="16.5" customHeight="1">
      <c r="B183" s="30"/>
      <c r="C183" s="127" t="s">
        <v>210</v>
      </c>
      <c r="D183" s="127" t="s">
        <v>131</v>
      </c>
      <c r="E183" s="128" t="s">
        <v>211</v>
      </c>
      <c r="F183" s="129" t="s">
        <v>212</v>
      </c>
      <c r="G183" s="130" t="s">
        <v>134</v>
      </c>
      <c r="H183" s="131">
        <v>383.04199999999997</v>
      </c>
      <c r="I183" s="132"/>
      <c r="J183" s="133">
        <f>ROUND(I183*H183,2)</f>
        <v>0</v>
      </c>
      <c r="K183" s="134"/>
      <c r="L183" s="30"/>
      <c r="M183" s="135" t="s">
        <v>1</v>
      </c>
      <c r="N183" s="136" t="s">
        <v>38</v>
      </c>
      <c r="P183" s="137">
        <f>O183*H183</f>
        <v>0</v>
      </c>
      <c r="Q183" s="137">
        <v>4.0000000000000001E-3</v>
      </c>
      <c r="R183" s="137">
        <f>Q183*H183</f>
        <v>1.532168</v>
      </c>
      <c r="S183" s="137">
        <v>0</v>
      </c>
      <c r="T183" s="138">
        <f>S183*H183</f>
        <v>0</v>
      </c>
      <c r="AR183" s="139" t="s">
        <v>135</v>
      </c>
      <c r="AT183" s="139" t="s">
        <v>131</v>
      </c>
      <c r="AU183" s="139" t="s">
        <v>83</v>
      </c>
      <c r="AY183" s="15" t="s">
        <v>128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5" t="s">
        <v>81</v>
      </c>
      <c r="BK183" s="140">
        <f>ROUND(I183*H183,2)</f>
        <v>0</v>
      </c>
      <c r="BL183" s="15" t="s">
        <v>135</v>
      </c>
      <c r="BM183" s="139" t="s">
        <v>213</v>
      </c>
    </row>
    <row r="184" spans="2:65" s="12" customFormat="1" ht="10.3">
      <c r="B184" s="141"/>
      <c r="D184" s="142" t="s">
        <v>137</v>
      </c>
      <c r="E184" s="143" t="s">
        <v>1</v>
      </c>
      <c r="F184" s="144" t="s">
        <v>138</v>
      </c>
      <c r="H184" s="143" t="s">
        <v>1</v>
      </c>
      <c r="I184" s="145"/>
      <c r="L184" s="141"/>
      <c r="M184" s="146"/>
      <c r="T184" s="147"/>
      <c r="AT184" s="143" t="s">
        <v>137</v>
      </c>
      <c r="AU184" s="143" t="s">
        <v>83</v>
      </c>
      <c r="AV184" s="12" t="s">
        <v>81</v>
      </c>
      <c r="AW184" s="12" t="s">
        <v>30</v>
      </c>
      <c r="AX184" s="12" t="s">
        <v>73</v>
      </c>
      <c r="AY184" s="143" t="s">
        <v>128</v>
      </c>
    </row>
    <row r="185" spans="2:65" s="13" customFormat="1" ht="10.3">
      <c r="B185" s="148"/>
      <c r="D185" s="142" t="s">
        <v>137</v>
      </c>
      <c r="E185" s="149" t="s">
        <v>1</v>
      </c>
      <c r="F185" s="150" t="s">
        <v>214</v>
      </c>
      <c r="H185" s="151">
        <v>383.04199999999997</v>
      </c>
      <c r="I185" s="152"/>
      <c r="L185" s="148"/>
      <c r="M185" s="153"/>
      <c r="T185" s="154"/>
      <c r="AT185" s="149" t="s">
        <v>137</v>
      </c>
      <c r="AU185" s="149" t="s">
        <v>83</v>
      </c>
      <c r="AV185" s="13" t="s">
        <v>83</v>
      </c>
      <c r="AW185" s="13" t="s">
        <v>30</v>
      </c>
      <c r="AX185" s="13" t="s">
        <v>73</v>
      </c>
      <c r="AY185" s="149" t="s">
        <v>128</v>
      </c>
    </row>
    <row r="186" spans="2:65" s="1" customFormat="1" ht="16.5" customHeight="1">
      <c r="B186" s="30"/>
      <c r="C186" s="127" t="s">
        <v>215</v>
      </c>
      <c r="D186" s="127" t="s">
        <v>131</v>
      </c>
      <c r="E186" s="128" t="s">
        <v>216</v>
      </c>
      <c r="F186" s="129" t="s">
        <v>217</v>
      </c>
      <c r="G186" s="130" t="s">
        <v>134</v>
      </c>
      <c r="H186" s="131">
        <v>36.526000000000003</v>
      </c>
      <c r="I186" s="132"/>
      <c r="J186" s="133">
        <f>ROUND(I186*H186,2)</f>
        <v>0</v>
      </c>
      <c r="K186" s="134"/>
      <c r="L186" s="30"/>
      <c r="M186" s="135" t="s">
        <v>1</v>
      </c>
      <c r="N186" s="136" t="s">
        <v>38</v>
      </c>
      <c r="P186" s="137">
        <f>O186*H186</f>
        <v>0</v>
      </c>
      <c r="Q186" s="137">
        <v>1.1E-4</v>
      </c>
      <c r="R186" s="137">
        <f>Q186*H186</f>
        <v>4.0178600000000007E-3</v>
      </c>
      <c r="S186" s="137">
        <v>6.0000000000000002E-5</v>
      </c>
      <c r="T186" s="138">
        <f>S186*H186</f>
        <v>2.1915600000000004E-3</v>
      </c>
      <c r="AR186" s="139" t="s">
        <v>135</v>
      </c>
      <c r="AT186" s="139" t="s">
        <v>131</v>
      </c>
      <c r="AU186" s="139" t="s">
        <v>83</v>
      </c>
      <c r="AY186" s="15" t="s">
        <v>128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5" t="s">
        <v>81</v>
      </c>
      <c r="BK186" s="140">
        <f>ROUND(I186*H186,2)</f>
        <v>0</v>
      </c>
      <c r="BL186" s="15" t="s">
        <v>135</v>
      </c>
      <c r="BM186" s="139" t="s">
        <v>218</v>
      </c>
    </row>
    <row r="187" spans="2:65" s="12" customFormat="1" ht="10.3">
      <c r="B187" s="141"/>
      <c r="D187" s="142" t="s">
        <v>137</v>
      </c>
      <c r="E187" s="143" t="s">
        <v>1</v>
      </c>
      <c r="F187" s="144" t="s">
        <v>138</v>
      </c>
      <c r="H187" s="143" t="s">
        <v>1</v>
      </c>
      <c r="I187" s="145"/>
      <c r="L187" s="141"/>
      <c r="M187" s="146"/>
      <c r="T187" s="147"/>
      <c r="AT187" s="143" t="s">
        <v>137</v>
      </c>
      <c r="AU187" s="143" t="s">
        <v>83</v>
      </c>
      <c r="AV187" s="12" t="s">
        <v>81</v>
      </c>
      <c r="AW187" s="12" t="s">
        <v>30</v>
      </c>
      <c r="AX187" s="12" t="s">
        <v>73</v>
      </c>
      <c r="AY187" s="143" t="s">
        <v>128</v>
      </c>
    </row>
    <row r="188" spans="2:65" s="13" customFormat="1" ht="10.3">
      <c r="B188" s="148"/>
      <c r="D188" s="142" t="s">
        <v>137</v>
      </c>
      <c r="E188" s="149" t="s">
        <v>1</v>
      </c>
      <c r="F188" s="150" t="s">
        <v>219</v>
      </c>
      <c r="H188" s="151">
        <v>36.526000000000003</v>
      </c>
      <c r="I188" s="152"/>
      <c r="L188" s="148"/>
      <c r="M188" s="153"/>
      <c r="T188" s="154"/>
      <c r="AT188" s="149" t="s">
        <v>137</v>
      </c>
      <c r="AU188" s="149" t="s">
        <v>83</v>
      </c>
      <c r="AV188" s="13" t="s">
        <v>83</v>
      </c>
      <c r="AW188" s="13" t="s">
        <v>30</v>
      </c>
      <c r="AX188" s="13" t="s">
        <v>73</v>
      </c>
      <c r="AY188" s="149" t="s">
        <v>128</v>
      </c>
    </row>
    <row r="189" spans="2:65" s="1" customFormat="1" ht="33" customHeight="1">
      <c r="B189" s="30"/>
      <c r="C189" s="127" t="s">
        <v>220</v>
      </c>
      <c r="D189" s="127" t="s">
        <v>131</v>
      </c>
      <c r="E189" s="128" t="s">
        <v>221</v>
      </c>
      <c r="F189" s="129" t="s">
        <v>222</v>
      </c>
      <c r="G189" s="130" t="s">
        <v>223</v>
      </c>
      <c r="H189" s="131">
        <v>4.8499999999999996</v>
      </c>
      <c r="I189" s="132"/>
      <c r="J189" s="133">
        <f>ROUND(I189*H189,2)</f>
        <v>0</v>
      </c>
      <c r="K189" s="134"/>
      <c r="L189" s="30"/>
      <c r="M189" s="135" t="s">
        <v>1</v>
      </c>
      <c r="N189" s="136" t="s">
        <v>38</v>
      </c>
      <c r="P189" s="137">
        <f>O189*H189</f>
        <v>0</v>
      </c>
      <c r="Q189" s="137">
        <v>2.3010199999999998</v>
      </c>
      <c r="R189" s="137">
        <f>Q189*H189</f>
        <v>11.159946999999999</v>
      </c>
      <c r="S189" s="137">
        <v>0</v>
      </c>
      <c r="T189" s="138">
        <f>S189*H189</f>
        <v>0</v>
      </c>
      <c r="AR189" s="139" t="s">
        <v>135</v>
      </c>
      <c r="AT189" s="139" t="s">
        <v>131</v>
      </c>
      <c r="AU189" s="139" t="s">
        <v>83</v>
      </c>
      <c r="AY189" s="15" t="s">
        <v>128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5" t="s">
        <v>81</v>
      </c>
      <c r="BK189" s="140">
        <f>ROUND(I189*H189,2)</f>
        <v>0</v>
      </c>
      <c r="BL189" s="15" t="s">
        <v>135</v>
      </c>
      <c r="BM189" s="139" t="s">
        <v>224</v>
      </c>
    </row>
    <row r="190" spans="2:65" s="12" customFormat="1" ht="10.3">
      <c r="B190" s="141"/>
      <c r="D190" s="142" t="s">
        <v>137</v>
      </c>
      <c r="E190" s="143" t="s">
        <v>1</v>
      </c>
      <c r="F190" s="144" t="s">
        <v>138</v>
      </c>
      <c r="H190" s="143" t="s">
        <v>1</v>
      </c>
      <c r="I190" s="145"/>
      <c r="L190" s="141"/>
      <c r="M190" s="146"/>
      <c r="T190" s="147"/>
      <c r="AT190" s="143" t="s">
        <v>137</v>
      </c>
      <c r="AU190" s="143" t="s">
        <v>83</v>
      </c>
      <c r="AV190" s="12" t="s">
        <v>81</v>
      </c>
      <c r="AW190" s="12" t="s">
        <v>30</v>
      </c>
      <c r="AX190" s="12" t="s">
        <v>73</v>
      </c>
      <c r="AY190" s="143" t="s">
        <v>128</v>
      </c>
    </row>
    <row r="191" spans="2:65" s="13" customFormat="1" ht="10.3">
      <c r="B191" s="148"/>
      <c r="D191" s="142" t="s">
        <v>137</v>
      </c>
      <c r="E191" s="149" t="s">
        <v>1</v>
      </c>
      <c r="F191" s="150" t="s">
        <v>225</v>
      </c>
      <c r="H191" s="151">
        <v>4.8499999999999996</v>
      </c>
      <c r="I191" s="152"/>
      <c r="L191" s="148"/>
      <c r="M191" s="153"/>
      <c r="T191" s="154"/>
      <c r="AT191" s="149" t="s">
        <v>137</v>
      </c>
      <c r="AU191" s="149" t="s">
        <v>83</v>
      </c>
      <c r="AV191" s="13" t="s">
        <v>83</v>
      </c>
      <c r="AW191" s="13" t="s">
        <v>30</v>
      </c>
      <c r="AX191" s="13" t="s">
        <v>73</v>
      </c>
      <c r="AY191" s="149" t="s">
        <v>128</v>
      </c>
    </row>
    <row r="192" spans="2:65" s="1" customFormat="1" ht="16.5" customHeight="1">
      <c r="B192" s="30"/>
      <c r="C192" s="127" t="s">
        <v>226</v>
      </c>
      <c r="D192" s="127" t="s">
        <v>131</v>
      </c>
      <c r="E192" s="128" t="s">
        <v>227</v>
      </c>
      <c r="F192" s="129" t="s">
        <v>228</v>
      </c>
      <c r="G192" s="130" t="s">
        <v>168</v>
      </c>
      <c r="H192" s="131">
        <v>0.184</v>
      </c>
      <c r="I192" s="132"/>
      <c r="J192" s="133">
        <f>ROUND(I192*H192,2)</f>
        <v>0</v>
      </c>
      <c r="K192" s="134"/>
      <c r="L192" s="30"/>
      <c r="M192" s="135" t="s">
        <v>1</v>
      </c>
      <c r="N192" s="136" t="s">
        <v>38</v>
      </c>
      <c r="P192" s="137">
        <f>O192*H192</f>
        <v>0</v>
      </c>
      <c r="Q192" s="137">
        <v>1.06277</v>
      </c>
      <c r="R192" s="137">
        <f>Q192*H192</f>
        <v>0.19554968</v>
      </c>
      <c r="S192" s="137">
        <v>0</v>
      </c>
      <c r="T192" s="138">
        <f>S192*H192</f>
        <v>0</v>
      </c>
      <c r="AR192" s="139" t="s">
        <v>135</v>
      </c>
      <c r="AT192" s="139" t="s">
        <v>131</v>
      </c>
      <c r="AU192" s="139" t="s">
        <v>83</v>
      </c>
      <c r="AY192" s="15" t="s">
        <v>128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5" t="s">
        <v>81</v>
      </c>
      <c r="BK192" s="140">
        <f>ROUND(I192*H192,2)</f>
        <v>0</v>
      </c>
      <c r="BL192" s="15" t="s">
        <v>135</v>
      </c>
      <c r="BM192" s="139" t="s">
        <v>229</v>
      </c>
    </row>
    <row r="193" spans="2:65" s="12" customFormat="1" ht="10.3">
      <c r="B193" s="141"/>
      <c r="D193" s="142" t="s">
        <v>137</v>
      </c>
      <c r="E193" s="143" t="s">
        <v>1</v>
      </c>
      <c r="F193" s="144" t="s">
        <v>138</v>
      </c>
      <c r="H193" s="143" t="s">
        <v>1</v>
      </c>
      <c r="I193" s="145"/>
      <c r="L193" s="141"/>
      <c r="M193" s="146"/>
      <c r="T193" s="147"/>
      <c r="AT193" s="143" t="s">
        <v>137</v>
      </c>
      <c r="AU193" s="143" t="s">
        <v>83</v>
      </c>
      <c r="AV193" s="12" t="s">
        <v>81</v>
      </c>
      <c r="AW193" s="12" t="s">
        <v>30</v>
      </c>
      <c r="AX193" s="12" t="s">
        <v>73</v>
      </c>
      <c r="AY193" s="143" t="s">
        <v>128</v>
      </c>
    </row>
    <row r="194" spans="2:65" s="13" customFormat="1" ht="10.3">
      <c r="B194" s="148"/>
      <c r="D194" s="142" t="s">
        <v>137</v>
      </c>
      <c r="E194" s="149" t="s">
        <v>1</v>
      </c>
      <c r="F194" s="150" t="s">
        <v>230</v>
      </c>
      <c r="H194" s="151">
        <v>0.184</v>
      </c>
      <c r="I194" s="152"/>
      <c r="L194" s="148"/>
      <c r="M194" s="153"/>
      <c r="T194" s="154"/>
      <c r="AT194" s="149" t="s">
        <v>137</v>
      </c>
      <c r="AU194" s="149" t="s">
        <v>83</v>
      </c>
      <c r="AV194" s="13" t="s">
        <v>83</v>
      </c>
      <c r="AW194" s="13" t="s">
        <v>30</v>
      </c>
      <c r="AX194" s="13" t="s">
        <v>73</v>
      </c>
      <c r="AY194" s="149" t="s">
        <v>128</v>
      </c>
    </row>
    <row r="195" spans="2:65" s="11" customFormat="1" ht="22.8" customHeight="1">
      <c r="B195" s="115"/>
      <c r="D195" s="116" t="s">
        <v>72</v>
      </c>
      <c r="E195" s="125" t="s">
        <v>178</v>
      </c>
      <c r="F195" s="125" t="s">
        <v>231</v>
      </c>
      <c r="I195" s="118"/>
      <c r="J195" s="126">
        <f>BK195</f>
        <v>0</v>
      </c>
      <c r="L195" s="115"/>
      <c r="M195" s="120"/>
      <c r="P195" s="121">
        <f>SUM(P196:P203)</f>
        <v>0</v>
      </c>
      <c r="R195" s="121">
        <f>SUM(R196:R203)</f>
        <v>2.0564900000000001E-2</v>
      </c>
      <c r="T195" s="122">
        <f>SUM(T196:T203)</f>
        <v>0</v>
      </c>
      <c r="AR195" s="116" t="s">
        <v>81</v>
      </c>
      <c r="AT195" s="123" t="s">
        <v>72</v>
      </c>
      <c r="AU195" s="123" t="s">
        <v>81</v>
      </c>
      <c r="AY195" s="116" t="s">
        <v>128</v>
      </c>
      <c r="BK195" s="124">
        <f>SUM(BK196:BK203)</f>
        <v>0</v>
      </c>
    </row>
    <row r="196" spans="2:65" s="1" customFormat="1" ht="24.2" customHeight="1">
      <c r="B196" s="30"/>
      <c r="C196" s="127" t="s">
        <v>232</v>
      </c>
      <c r="D196" s="127" t="s">
        <v>131</v>
      </c>
      <c r="E196" s="128" t="s">
        <v>233</v>
      </c>
      <c r="F196" s="129" t="s">
        <v>234</v>
      </c>
      <c r="G196" s="130" t="s">
        <v>134</v>
      </c>
      <c r="H196" s="131">
        <v>120.97</v>
      </c>
      <c r="I196" s="132"/>
      <c r="J196" s="133">
        <f>ROUND(I196*H196,2)</f>
        <v>0</v>
      </c>
      <c r="K196" s="134"/>
      <c r="L196" s="30"/>
      <c r="M196" s="135" t="s">
        <v>1</v>
      </c>
      <c r="N196" s="136" t="s">
        <v>38</v>
      </c>
      <c r="P196" s="137">
        <f>O196*H196</f>
        <v>0</v>
      </c>
      <c r="Q196" s="137">
        <v>1.2999999999999999E-4</v>
      </c>
      <c r="R196" s="137">
        <f>Q196*H196</f>
        <v>1.57261E-2</v>
      </c>
      <c r="S196" s="137">
        <v>0</v>
      </c>
      <c r="T196" s="138">
        <f>S196*H196</f>
        <v>0</v>
      </c>
      <c r="AR196" s="139" t="s">
        <v>135</v>
      </c>
      <c r="AT196" s="139" t="s">
        <v>131</v>
      </c>
      <c r="AU196" s="139" t="s">
        <v>83</v>
      </c>
      <c r="AY196" s="15" t="s">
        <v>128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5" t="s">
        <v>81</v>
      </c>
      <c r="BK196" s="140">
        <f>ROUND(I196*H196,2)</f>
        <v>0</v>
      </c>
      <c r="BL196" s="15" t="s">
        <v>135</v>
      </c>
      <c r="BM196" s="139" t="s">
        <v>235</v>
      </c>
    </row>
    <row r="197" spans="2:65" s="12" customFormat="1" ht="10.3">
      <c r="B197" s="141"/>
      <c r="D197" s="142" t="s">
        <v>137</v>
      </c>
      <c r="E197" s="143" t="s">
        <v>1</v>
      </c>
      <c r="F197" s="144" t="s">
        <v>138</v>
      </c>
      <c r="H197" s="143" t="s">
        <v>1</v>
      </c>
      <c r="I197" s="145"/>
      <c r="L197" s="141"/>
      <c r="M197" s="146"/>
      <c r="T197" s="147"/>
      <c r="AT197" s="143" t="s">
        <v>137</v>
      </c>
      <c r="AU197" s="143" t="s">
        <v>83</v>
      </c>
      <c r="AV197" s="12" t="s">
        <v>81</v>
      </c>
      <c r="AW197" s="12" t="s">
        <v>30</v>
      </c>
      <c r="AX197" s="12" t="s">
        <v>73</v>
      </c>
      <c r="AY197" s="143" t="s">
        <v>128</v>
      </c>
    </row>
    <row r="198" spans="2:65" s="13" customFormat="1" ht="10.3">
      <c r="B198" s="148"/>
      <c r="D198" s="142" t="s">
        <v>137</v>
      </c>
      <c r="E198" s="149" t="s">
        <v>1</v>
      </c>
      <c r="F198" s="150" t="s">
        <v>236</v>
      </c>
      <c r="H198" s="151">
        <v>120.97</v>
      </c>
      <c r="I198" s="152"/>
      <c r="L198" s="148"/>
      <c r="M198" s="153"/>
      <c r="T198" s="154"/>
      <c r="AT198" s="149" t="s">
        <v>137</v>
      </c>
      <c r="AU198" s="149" t="s">
        <v>83</v>
      </c>
      <c r="AV198" s="13" t="s">
        <v>83</v>
      </c>
      <c r="AW198" s="13" t="s">
        <v>30</v>
      </c>
      <c r="AX198" s="13" t="s">
        <v>73</v>
      </c>
      <c r="AY198" s="149" t="s">
        <v>128</v>
      </c>
    </row>
    <row r="199" spans="2:65" s="1" customFormat="1" ht="24.2" customHeight="1">
      <c r="B199" s="30"/>
      <c r="C199" s="127" t="s">
        <v>7</v>
      </c>
      <c r="D199" s="127" t="s">
        <v>131</v>
      </c>
      <c r="E199" s="128" t="s">
        <v>237</v>
      </c>
      <c r="F199" s="129" t="s">
        <v>238</v>
      </c>
      <c r="G199" s="130" t="s">
        <v>134</v>
      </c>
      <c r="H199" s="131">
        <v>120.97</v>
      </c>
      <c r="I199" s="132"/>
      <c r="J199" s="133">
        <f>ROUND(I199*H199,2)</f>
        <v>0</v>
      </c>
      <c r="K199" s="134"/>
      <c r="L199" s="30"/>
      <c r="M199" s="135" t="s">
        <v>1</v>
      </c>
      <c r="N199" s="136" t="s">
        <v>38</v>
      </c>
      <c r="P199" s="137">
        <f>O199*H199</f>
        <v>0</v>
      </c>
      <c r="Q199" s="137">
        <v>4.0000000000000003E-5</v>
      </c>
      <c r="R199" s="137">
        <f>Q199*H199</f>
        <v>4.8388000000000007E-3</v>
      </c>
      <c r="S199" s="137">
        <v>0</v>
      </c>
      <c r="T199" s="138">
        <f>S199*H199</f>
        <v>0</v>
      </c>
      <c r="AR199" s="139" t="s">
        <v>135</v>
      </c>
      <c r="AT199" s="139" t="s">
        <v>131</v>
      </c>
      <c r="AU199" s="139" t="s">
        <v>83</v>
      </c>
      <c r="AY199" s="15" t="s">
        <v>128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5" t="s">
        <v>81</v>
      </c>
      <c r="BK199" s="140">
        <f>ROUND(I199*H199,2)</f>
        <v>0</v>
      </c>
      <c r="BL199" s="15" t="s">
        <v>135</v>
      </c>
      <c r="BM199" s="139" t="s">
        <v>239</v>
      </c>
    </row>
    <row r="200" spans="2:65" s="12" customFormat="1" ht="10.3">
      <c r="B200" s="141"/>
      <c r="D200" s="142" t="s">
        <v>137</v>
      </c>
      <c r="E200" s="143" t="s">
        <v>1</v>
      </c>
      <c r="F200" s="144" t="s">
        <v>138</v>
      </c>
      <c r="H200" s="143" t="s">
        <v>1</v>
      </c>
      <c r="I200" s="145"/>
      <c r="L200" s="141"/>
      <c r="M200" s="146"/>
      <c r="T200" s="147"/>
      <c r="AT200" s="143" t="s">
        <v>137</v>
      </c>
      <c r="AU200" s="143" t="s">
        <v>83</v>
      </c>
      <c r="AV200" s="12" t="s">
        <v>81</v>
      </c>
      <c r="AW200" s="12" t="s">
        <v>30</v>
      </c>
      <c r="AX200" s="12" t="s">
        <v>73</v>
      </c>
      <c r="AY200" s="143" t="s">
        <v>128</v>
      </c>
    </row>
    <row r="201" spans="2:65" s="13" customFormat="1" ht="10.3">
      <c r="B201" s="148"/>
      <c r="D201" s="142" t="s">
        <v>137</v>
      </c>
      <c r="E201" s="149" t="s">
        <v>1</v>
      </c>
      <c r="F201" s="150" t="s">
        <v>236</v>
      </c>
      <c r="H201" s="151">
        <v>120.97</v>
      </c>
      <c r="I201" s="152"/>
      <c r="L201" s="148"/>
      <c r="M201" s="153"/>
      <c r="T201" s="154"/>
      <c r="AT201" s="149" t="s">
        <v>137</v>
      </c>
      <c r="AU201" s="149" t="s">
        <v>83</v>
      </c>
      <c r="AV201" s="13" t="s">
        <v>83</v>
      </c>
      <c r="AW201" s="13" t="s">
        <v>30</v>
      </c>
      <c r="AX201" s="13" t="s">
        <v>73</v>
      </c>
      <c r="AY201" s="149" t="s">
        <v>128</v>
      </c>
    </row>
    <row r="202" spans="2:65" s="1" customFormat="1" ht="24.2" customHeight="1">
      <c r="B202" s="30"/>
      <c r="C202" s="127" t="s">
        <v>240</v>
      </c>
      <c r="D202" s="127" t="s">
        <v>131</v>
      </c>
      <c r="E202" s="128" t="s">
        <v>241</v>
      </c>
      <c r="F202" s="129" t="s">
        <v>242</v>
      </c>
      <c r="G202" s="130" t="s">
        <v>243</v>
      </c>
      <c r="H202" s="131">
        <v>80</v>
      </c>
      <c r="I202" s="132"/>
      <c r="J202" s="133">
        <f>ROUND(I202*H202,2)</f>
        <v>0</v>
      </c>
      <c r="K202" s="134"/>
      <c r="L202" s="30"/>
      <c r="M202" s="135" t="s">
        <v>1</v>
      </c>
      <c r="N202" s="136" t="s">
        <v>38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135</v>
      </c>
      <c r="AT202" s="139" t="s">
        <v>131</v>
      </c>
      <c r="AU202" s="139" t="s">
        <v>83</v>
      </c>
      <c r="AY202" s="15" t="s">
        <v>128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5" t="s">
        <v>81</v>
      </c>
      <c r="BK202" s="140">
        <f>ROUND(I202*H202,2)</f>
        <v>0</v>
      </c>
      <c r="BL202" s="15" t="s">
        <v>135</v>
      </c>
      <c r="BM202" s="139" t="s">
        <v>244</v>
      </c>
    </row>
    <row r="203" spans="2:65" s="13" customFormat="1" ht="10.3">
      <c r="B203" s="148"/>
      <c r="D203" s="142" t="s">
        <v>137</v>
      </c>
      <c r="E203" s="149" t="s">
        <v>1</v>
      </c>
      <c r="F203" s="150" t="s">
        <v>245</v>
      </c>
      <c r="H203" s="151">
        <v>80</v>
      </c>
      <c r="I203" s="152"/>
      <c r="L203" s="148"/>
      <c r="M203" s="153"/>
      <c r="T203" s="154"/>
      <c r="AT203" s="149" t="s">
        <v>137</v>
      </c>
      <c r="AU203" s="149" t="s">
        <v>83</v>
      </c>
      <c r="AV203" s="13" t="s">
        <v>83</v>
      </c>
      <c r="AW203" s="13" t="s">
        <v>30</v>
      </c>
      <c r="AX203" s="13" t="s">
        <v>73</v>
      </c>
      <c r="AY203" s="149" t="s">
        <v>128</v>
      </c>
    </row>
    <row r="204" spans="2:65" s="11" customFormat="1" ht="22.8" customHeight="1">
      <c r="B204" s="115"/>
      <c r="D204" s="116" t="s">
        <v>72</v>
      </c>
      <c r="E204" s="125" t="s">
        <v>246</v>
      </c>
      <c r="F204" s="125" t="s">
        <v>247</v>
      </c>
      <c r="I204" s="118"/>
      <c r="J204" s="126">
        <f>BK204</f>
        <v>0</v>
      </c>
      <c r="L204" s="115"/>
      <c r="M204" s="120"/>
      <c r="P204" s="121">
        <f>SUM(P205:P260)</f>
        <v>0</v>
      </c>
      <c r="R204" s="121">
        <f>SUM(R205:R260)</f>
        <v>1.8000000000000001E-4</v>
      </c>
      <c r="T204" s="122">
        <f>SUM(T205:T260)</f>
        <v>35.0612426</v>
      </c>
      <c r="AR204" s="116" t="s">
        <v>81</v>
      </c>
      <c r="AT204" s="123" t="s">
        <v>72</v>
      </c>
      <c r="AU204" s="123" t="s">
        <v>81</v>
      </c>
      <c r="AY204" s="116" t="s">
        <v>128</v>
      </c>
      <c r="BK204" s="124">
        <f>SUM(BK205:BK260)</f>
        <v>0</v>
      </c>
    </row>
    <row r="205" spans="2:65" s="1" customFormat="1" ht="24.2" customHeight="1">
      <c r="B205" s="30"/>
      <c r="C205" s="127" t="s">
        <v>248</v>
      </c>
      <c r="D205" s="127" t="s">
        <v>131</v>
      </c>
      <c r="E205" s="128" t="s">
        <v>249</v>
      </c>
      <c r="F205" s="129" t="s">
        <v>250</v>
      </c>
      <c r="G205" s="130" t="s">
        <v>134</v>
      </c>
      <c r="H205" s="131">
        <v>1.6879999999999999</v>
      </c>
      <c r="I205" s="132"/>
      <c r="J205" s="133">
        <f>ROUND(I205*H205,2)</f>
        <v>0</v>
      </c>
      <c r="K205" s="134"/>
      <c r="L205" s="30"/>
      <c r="M205" s="135" t="s">
        <v>1</v>
      </c>
      <c r="N205" s="136" t="s">
        <v>38</v>
      </c>
      <c r="P205" s="137">
        <f>O205*H205</f>
        <v>0</v>
      </c>
      <c r="Q205" s="137">
        <v>0</v>
      </c>
      <c r="R205" s="137">
        <f>Q205*H205</f>
        <v>0</v>
      </c>
      <c r="S205" s="137">
        <v>0.18099999999999999</v>
      </c>
      <c r="T205" s="138">
        <f>S205*H205</f>
        <v>0.30552799999999997</v>
      </c>
      <c r="AR205" s="139" t="s">
        <v>135</v>
      </c>
      <c r="AT205" s="139" t="s">
        <v>131</v>
      </c>
      <c r="AU205" s="139" t="s">
        <v>83</v>
      </c>
      <c r="AY205" s="15" t="s">
        <v>128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5" t="s">
        <v>81</v>
      </c>
      <c r="BK205" s="140">
        <f>ROUND(I205*H205,2)</f>
        <v>0</v>
      </c>
      <c r="BL205" s="15" t="s">
        <v>135</v>
      </c>
      <c r="BM205" s="139" t="s">
        <v>251</v>
      </c>
    </row>
    <row r="206" spans="2:65" s="12" customFormat="1" ht="10.3">
      <c r="B206" s="141"/>
      <c r="D206" s="142" t="s">
        <v>137</v>
      </c>
      <c r="E206" s="143" t="s">
        <v>1</v>
      </c>
      <c r="F206" s="144" t="s">
        <v>138</v>
      </c>
      <c r="H206" s="143" t="s">
        <v>1</v>
      </c>
      <c r="I206" s="145"/>
      <c r="L206" s="141"/>
      <c r="M206" s="146"/>
      <c r="T206" s="147"/>
      <c r="AT206" s="143" t="s">
        <v>137</v>
      </c>
      <c r="AU206" s="143" t="s">
        <v>83</v>
      </c>
      <c r="AV206" s="12" t="s">
        <v>81</v>
      </c>
      <c r="AW206" s="12" t="s">
        <v>30</v>
      </c>
      <c r="AX206" s="12" t="s">
        <v>73</v>
      </c>
      <c r="AY206" s="143" t="s">
        <v>128</v>
      </c>
    </row>
    <row r="207" spans="2:65" s="13" customFormat="1" ht="10.3">
      <c r="B207" s="148"/>
      <c r="D207" s="142" t="s">
        <v>137</v>
      </c>
      <c r="E207" s="149" t="s">
        <v>1</v>
      </c>
      <c r="F207" s="150" t="s">
        <v>252</v>
      </c>
      <c r="H207" s="151">
        <v>1.6879999999999999</v>
      </c>
      <c r="I207" s="152"/>
      <c r="L207" s="148"/>
      <c r="M207" s="153"/>
      <c r="T207" s="154"/>
      <c r="AT207" s="149" t="s">
        <v>137</v>
      </c>
      <c r="AU207" s="149" t="s">
        <v>83</v>
      </c>
      <c r="AV207" s="13" t="s">
        <v>83</v>
      </c>
      <c r="AW207" s="13" t="s">
        <v>30</v>
      </c>
      <c r="AX207" s="13" t="s">
        <v>73</v>
      </c>
      <c r="AY207" s="149" t="s">
        <v>128</v>
      </c>
    </row>
    <row r="208" spans="2:65" s="1" customFormat="1" ht="24.2" customHeight="1">
      <c r="B208" s="30"/>
      <c r="C208" s="127" t="s">
        <v>253</v>
      </c>
      <c r="D208" s="127" t="s">
        <v>131</v>
      </c>
      <c r="E208" s="128" t="s">
        <v>254</v>
      </c>
      <c r="F208" s="129" t="s">
        <v>255</v>
      </c>
      <c r="G208" s="130" t="s">
        <v>150</v>
      </c>
      <c r="H208" s="131">
        <v>2.25</v>
      </c>
      <c r="I208" s="132"/>
      <c r="J208" s="133">
        <f>ROUND(I208*H208,2)</f>
        <v>0</v>
      </c>
      <c r="K208" s="134"/>
      <c r="L208" s="30"/>
      <c r="M208" s="135" t="s">
        <v>1</v>
      </c>
      <c r="N208" s="136" t="s">
        <v>38</v>
      </c>
      <c r="P208" s="137">
        <f>O208*H208</f>
        <v>0</v>
      </c>
      <c r="Q208" s="137">
        <v>8.0000000000000007E-5</v>
      </c>
      <c r="R208" s="137">
        <f>Q208*H208</f>
        <v>1.8000000000000001E-4</v>
      </c>
      <c r="S208" s="137">
        <v>0</v>
      </c>
      <c r="T208" s="138">
        <f>S208*H208</f>
        <v>0</v>
      </c>
      <c r="AR208" s="139" t="s">
        <v>135</v>
      </c>
      <c r="AT208" s="139" t="s">
        <v>131</v>
      </c>
      <c r="AU208" s="139" t="s">
        <v>83</v>
      </c>
      <c r="AY208" s="15" t="s">
        <v>128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5" t="s">
        <v>81</v>
      </c>
      <c r="BK208" s="140">
        <f>ROUND(I208*H208,2)</f>
        <v>0</v>
      </c>
      <c r="BL208" s="15" t="s">
        <v>135</v>
      </c>
      <c r="BM208" s="139" t="s">
        <v>256</v>
      </c>
    </row>
    <row r="209" spans="2:65" s="12" customFormat="1" ht="10.3">
      <c r="B209" s="141"/>
      <c r="D209" s="142" t="s">
        <v>137</v>
      </c>
      <c r="E209" s="143" t="s">
        <v>1</v>
      </c>
      <c r="F209" s="144" t="s">
        <v>138</v>
      </c>
      <c r="H209" s="143" t="s">
        <v>1</v>
      </c>
      <c r="I209" s="145"/>
      <c r="L209" s="141"/>
      <c r="M209" s="146"/>
      <c r="T209" s="147"/>
      <c r="AT209" s="143" t="s">
        <v>137</v>
      </c>
      <c r="AU209" s="143" t="s">
        <v>83</v>
      </c>
      <c r="AV209" s="12" t="s">
        <v>81</v>
      </c>
      <c r="AW209" s="12" t="s">
        <v>30</v>
      </c>
      <c r="AX209" s="12" t="s">
        <v>73</v>
      </c>
      <c r="AY209" s="143" t="s">
        <v>128</v>
      </c>
    </row>
    <row r="210" spans="2:65" s="13" customFormat="1" ht="10.3">
      <c r="B210" s="148"/>
      <c r="D210" s="142" t="s">
        <v>137</v>
      </c>
      <c r="E210" s="149" t="s">
        <v>1</v>
      </c>
      <c r="F210" s="150" t="s">
        <v>257</v>
      </c>
      <c r="H210" s="151">
        <v>2.25</v>
      </c>
      <c r="I210" s="152"/>
      <c r="L210" s="148"/>
      <c r="M210" s="153"/>
      <c r="T210" s="154"/>
      <c r="AT210" s="149" t="s">
        <v>137</v>
      </c>
      <c r="AU210" s="149" t="s">
        <v>83</v>
      </c>
      <c r="AV210" s="13" t="s">
        <v>83</v>
      </c>
      <c r="AW210" s="13" t="s">
        <v>30</v>
      </c>
      <c r="AX210" s="13" t="s">
        <v>73</v>
      </c>
      <c r="AY210" s="149" t="s">
        <v>128</v>
      </c>
    </row>
    <row r="211" spans="2:65" s="1" customFormat="1" ht="37.75" customHeight="1">
      <c r="B211" s="30"/>
      <c r="C211" s="127" t="s">
        <v>258</v>
      </c>
      <c r="D211" s="127" t="s">
        <v>131</v>
      </c>
      <c r="E211" s="128" t="s">
        <v>259</v>
      </c>
      <c r="F211" s="129" t="s">
        <v>260</v>
      </c>
      <c r="G211" s="130" t="s">
        <v>134</v>
      </c>
      <c r="H211" s="131">
        <v>18.175999999999998</v>
      </c>
      <c r="I211" s="132"/>
      <c r="J211" s="133">
        <f>ROUND(I211*H211,2)</f>
        <v>0</v>
      </c>
      <c r="K211" s="134"/>
      <c r="L211" s="30"/>
      <c r="M211" s="135" t="s">
        <v>1</v>
      </c>
      <c r="N211" s="136" t="s">
        <v>38</v>
      </c>
      <c r="P211" s="137">
        <f>O211*H211</f>
        <v>0</v>
      </c>
      <c r="Q211" s="137">
        <v>0</v>
      </c>
      <c r="R211" s="137">
        <f>Q211*H211</f>
        <v>0</v>
      </c>
      <c r="S211" s="137">
        <v>3.175E-2</v>
      </c>
      <c r="T211" s="138">
        <f>S211*H211</f>
        <v>0.57708799999999993</v>
      </c>
      <c r="AR211" s="139" t="s">
        <v>135</v>
      </c>
      <c r="AT211" s="139" t="s">
        <v>131</v>
      </c>
      <c r="AU211" s="139" t="s">
        <v>83</v>
      </c>
      <c r="AY211" s="15" t="s">
        <v>128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5" t="s">
        <v>81</v>
      </c>
      <c r="BK211" s="140">
        <f>ROUND(I211*H211,2)</f>
        <v>0</v>
      </c>
      <c r="BL211" s="15" t="s">
        <v>135</v>
      </c>
      <c r="BM211" s="139" t="s">
        <v>261</v>
      </c>
    </row>
    <row r="212" spans="2:65" s="12" customFormat="1" ht="10.3">
      <c r="B212" s="141"/>
      <c r="D212" s="142" t="s">
        <v>137</v>
      </c>
      <c r="E212" s="143" t="s">
        <v>1</v>
      </c>
      <c r="F212" s="144" t="s">
        <v>138</v>
      </c>
      <c r="H212" s="143" t="s">
        <v>1</v>
      </c>
      <c r="I212" s="145"/>
      <c r="L212" s="141"/>
      <c r="M212" s="146"/>
      <c r="T212" s="147"/>
      <c r="AT212" s="143" t="s">
        <v>137</v>
      </c>
      <c r="AU212" s="143" t="s">
        <v>83</v>
      </c>
      <c r="AV212" s="12" t="s">
        <v>81</v>
      </c>
      <c r="AW212" s="12" t="s">
        <v>30</v>
      </c>
      <c r="AX212" s="12" t="s">
        <v>73</v>
      </c>
      <c r="AY212" s="143" t="s">
        <v>128</v>
      </c>
    </row>
    <row r="213" spans="2:65" s="13" customFormat="1" ht="10.3">
      <c r="B213" s="148"/>
      <c r="D213" s="142" t="s">
        <v>137</v>
      </c>
      <c r="E213" s="149" t="s">
        <v>1</v>
      </c>
      <c r="F213" s="150" t="s">
        <v>262</v>
      </c>
      <c r="H213" s="151">
        <v>18.175999999999998</v>
      </c>
      <c r="I213" s="152"/>
      <c r="L213" s="148"/>
      <c r="M213" s="153"/>
      <c r="T213" s="154"/>
      <c r="AT213" s="149" t="s">
        <v>137</v>
      </c>
      <c r="AU213" s="149" t="s">
        <v>83</v>
      </c>
      <c r="AV213" s="13" t="s">
        <v>83</v>
      </c>
      <c r="AW213" s="13" t="s">
        <v>30</v>
      </c>
      <c r="AX213" s="13" t="s">
        <v>73</v>
      </c>
      <c r="AY213" s="149" t="s">
        <v>128</v>
      </c>
    </row>
    <row r="214" spans="2:65" s="1" customFormat="1" ht="24.2" customHeight="1">
      <c r="B214" s="30"/>
      <c r="C214" s="127" t="s">
        <v>263</v>
      </c>
      <c r="D214" s="127" t="s">
        <v>131</v>
      </c>
      <c r="E214" s="128" t="s">
        <v>264</v>
      </c>
      <c r="F214" s="129" t="s">
        <v>265</v>
      </c>
      <c r="G214" s="130" t="s">
        <v>162</v>
      </c>
      <c r="H214" s="131">
        <v>4</v>
      </c>
      <c r="I214" s="132"/>
      <c r="J214" s="133">
        <f>ROUND(I214*H214,2)</f>
        <v>0</v>
      </c>
      <c r="K214" s="134"/>
      <c r="L214" s="30"/>
      <c r="M214" s="135" t="s">
        <v>1</v>
      </c>
      <c r="N214" s="136" t="s">
        <v>38</v>
      </c>
      <c r="P214" s="137">
        <f>O214*H214</f>
        <v>0</v>
      </c>
      <c r="Q214" s="137">
        <v>0</v>
      </c>
      <c r="R214" s="137">
        <f>Q214*H214</f>
        <v>0</v>
      </c>
      <c r="S214" s="137">
        <v>6.2E-2</v>
      </c>
      <c r="T214" s="138">
        <f>S214*H214</f>
        <v>0.248</v>
      </c>
      <c r="AR214" s="139" t="s">
        <v>135</v>
      </c>
      <c r="AT214" s="139" t="s">
        <v>131</v>
      </c>
      <c r="AU214" s="139" t="s">
        <v>83</v>
      </c>
      <c r="AY214" s="15" t="s">
        <v>128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5" t="s">
        <v>81</v>
      </c>
      <c r="BK214" s="140">
        <f>ROUND(I214*H214,2)</f>
        <v>0</v>
      </c>
      <c r="BL214" s="15" t="s">
        <v>135</v>
      </c>
      <c r="BM214" s="139" t="s">
        <v>266</v>
      </c>
    </row>
    <row r="215" spans="2:65" s="12" customFormat="1" ht="10.3">
      <c r="B215" s="141"/>
      <c r="D215" s="142" t="s">
        <v>137</v>
      </c>
      <c r="E215" s="143" t="s">
        <v>1</v>
      </c>
      <c r="F215" s="144" t="s">
        <v>164</v>
      </c>
      <c r="H215" s="143" t="s">
        <v>1</v>
      </c>
      <c r="I215" s="145"/>
      <c r="L215" s="141"/>
      <c r="M215" s="146"/>
      <c r="T215" s="147"/>
      <c r="AT215" s="143" t="s">
        <v>137</v>
      </c>
      <c r="AU215" s="143" t="s">
        <v>83</v>
      </c>
      <c r="AV215" s="12" t="s">
        <v>81</v>
      </c>
      <c r="AW215" s="12" t="s">
        <v>30</v>
      </c>
      <c r="AX215" s="12" t="s">
        <v>73</v>
      </c>
      <c r="AY215" s="143" t="s">
        <v>128</v>
      </c>
    </row>
    <row r="216" spans="2:65" s="13" customFormat="1" ht="10.3">
      <c r="B216" s="148"/>
      <c r="D216" s="142" t="s">
        <v>137</v>
      </c>
      <c r="E216" s="149" t="s">
        <v>1</v>
      </c>
      <c r="F216" s="150" t="s">
        <v>135</v>
      </c>
      <c r="H216" s="151">
        <v>4</v>
      </c>
      <c r="I216" s="152"/>
      <c r="L216" s="148"/>
      <c r="M216" s="153"/>
      <c r="T216" s="154"/>
      <c r="AT216" s="149" t="s">
        <v>137</v>
      </c>
      <c r="AU216" s="149" t="s">
        <v>83</v>
      </c>
      <c r="AV216" s="13" t="s">
        <v>83</v>
      </c>
      <c r="AW216" s="13" t="s">
        <v>30</v>
      </c>
      <c r="AX216" s="13" t="s">
        <v>73</v>
      </c>
      <c r="AY216" s="149" t="s">
        <v>128</v>
      </c>
    </row>
    <row r="217" spans="2:65" s="1" customFormat="1" ht="24.2" customHeight="1">
      <c r="B217" s="30"/>
      <c r="C217" s="127" t="s">
        <v>267</v>
      </c>
      <c r="D217" s="127" t="s">
        <v>131</v>
      </c>
      <c r="E217" s="128" t="s">
        <v>268</v>
      </c>
      <c r="F217" s="129" t="s">
        <v>269</v>
      </c>
      <c r="G217" s="130" t="s">
        <v>223</v>
      </c>
      <c r="H217" s="131">
        <v>0.5</v>
      </c>
      <c r="I217" s="132"/>
      <c r="J217" s="133">
        <f>ROUND(I217*H217,2)</f>
        <v>0</v>
      </c>
      <c r="K217" s="134"/>
      <c r="L217" s="30"/>
      <c r="M217" s="135" t="s">
        <v>1</v>
      </c>
      <c r="N217" s="136" t="s">
        <v>38</v>
      </c>
      <c r="P217" s="137">
        <f>O217*H217</f>
        <v>0</v>
      </c>
      <c r="Q217" s="137">
        <v>0</v>
      </c>
      <c r="R217" s="137">
        <f>Q217*H217</f>
        <v>0</v>
      </c>
      <c r="S217" s="137">
        <v>1.4</v>
      </c>
      <c r="T217" s="138">
        <f>S217*H217</f>
        <v>0.7</v>
      </c>
      <c r="AR217" s="139" t="s">
        <v>135</v>
      </c>
      <c r="AT217" s="139" t="s">
        <v>131</v>
      </c>
      <c r="AU217" s="139" t="s">
        <v>83</v>
      </c>
      <c r="AY217" s="15" t="s">
        <v>128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5" t="s">
        <v>81</v>
      </c>
      <c r="BK217" s="140">
        <f>ROUND(I217*H217,2)</f>
        <v>0</v>
      </c>
      <c r="BL217" s="15" t="s">
        <v>135</v>
      </c>
      <c r="BM217" s="139" t="s">
        <v>270</v>
      </c>
    </row>
    <row r="218" spans="2:65" s="12" customFormat="1" ht="10.3">
      <c r="B218" s="141"/>
      <c r="D218" s="142" t="s">
        <v>137</v>
      </c>
      <c r="E218" s="143" t="s">
        <v>1</v>
      </c>
      <c r="F218" s="144" t="s">
        <v>164</v>
      </c>
      <c r="H218" s="143" t="s">
        <v>1</v>
      </c>
      <c r="I218" s="145"/>
      <c r="L218" s="141"/>
      <c r="M218" s="146"/>
      <c r="T218" s="147"/>
      <c r="AT218" s="143" t="s">
        <v>137</v>
      </c>
      <c r="AU218" s="143" t="s">
        <v>83</v>
      </c>
      <c r="AV218" s="12" t="s">
        <v>81</v>
      </c>
      <c r="AW218" s="12" t="s">
        <v>30</v>
      </c>
      <c r="AX218" s="12" t="s">
        <v>73</v>
      </c>
      <c r="AY218" s="143" t="s">
        <v>128</v>
      </c>
    </row>
    <row r="219" spans="2:65" s="13" customFormat="1" ht="10.3">
      <c r="B219" s="148"/>
      <c r="D219" s="142" t="s">
        <v>137</v>
      </c>
      <c r="E219" s="149" t="s">
        <v>1</v>
      </c>
      <c r="F219" s="150" t="s">
        <v>271</v>
      </c>
      <c r="H219" s="151">
        <v>0.5</v>
      </c>
      <c r="I219" s="152"/>
      <c r="L219" s="148"/>
      <c r="M219" s="153"/>
      <c r="T219" s="154"/>
      <c r="AT219" s="149" t="s">
        <v>137</v>
      </c>
      <c r="AU219" s="149" t="s">
        <v>83</v>
      </c>
      <c r="AV219" s="13" t="s">
        <v>83</v>
      </c>
      <c r="AW219" s="13" t="s">
        <v>30</v>
      </c>
      <c r="AX219" s="13" t="s">
        <v>73</v>
      </c>
      <c r="AY219" s="149" t="s">
        <v>128</v>
      </c>
    </row>
    <row r="220" spans="2:65" s="1" customFormat="1" ht="24.2" customHeight="1">
      <c r="B220" s="30"/>
      <c r="C220" s="127" t="s">
        <v>272</v>
      </c>
      <c r="D220" s="127" t="s">
        <v>131</v>
      </c>
      <c r="E220" s="128" t="s">
        <v>273</v>
      </c>
      <c r="F220" s="129" t="s">
        <v>274</v>
      </c>
      <c r="G220" s="130" t="s">
        <v>223</v>
      </c>
      <c r="H220" s="131">
        <v>4.8019999999999996</v>
      </c>
      <c r="I220" s="132"/>
      <c r="J220" s="133">
        <f>ROUND(I220*H220,2)</f>
        <v>0</v>
      </c>
      <c r="K220" s="134"/>
      <c r="L220" s="30"/>
      <c r="M220" s="135" t="s">
        <v>1</v>
      </c>
      <c r="N220" s="136" t="s">
        <v>38</v>
      </c>
      <c r="P220" s="137">
        <f>O220*H220</f>
        <v>0</v>
      </c>
      <c r="Q220" s="137">
        <v>0</v>
      </c>
      <c r="R220" s="137">
        <f>Q220*H220</f>
        <v>0</v>
      </c>
      <c r="S220" s="137">
        <v>2.2000000000000002</v>
      </c>
      <c r="T220" s="138">
        <f>S220*H220</f>
        <v>10.564399999999999</v>
      </c>
      <c r="AR220" s="139" t="s">
        <v>135</v>
      </c>
      <c r="AT220" s="139" t="s">
        <v>131</v>
      </c>
      <c r="AU220" s="139" t="s">
        <v>83</v>
      </c>
      <c r="AY220" s="15" t="s">
        <v>128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5" t="s">
        <v>81</v>
      </c>
      <c r="BK220" s="140">
        <f>ROUND(I220*H220,2)</f>
        <v>0</v>
      </c>
      <c r="BL220" s="15" t="s">
        <v>135</v>
      </c>
      <c r="BM220" s="139" t="s">
        <v>275</v>
      </c>
    </row>
    <row r="221" spans="2:65" s="12" customFormat="1" ht="10.3">
      <c r="B221" s="141"/>
      <c r="D221" s="142" t="s">
        <v>137</v>
      </c>
      <c r="E221" s="143" t="s">
        <v>1</v>
      </c>
      <c r="F221" s="144" t="s">
        <v>138</v>
      </c>
      <c r="H221" s="143" t="s">
        <v>1</v>
      </c>
      <c r="I221" s="145"/>
      <c r="L221" s="141"/>
      <c r="M221" s="146"/>
      <c r="T221" s="147"/>
      <c r="AT221" s="143" t="s">
        <v>137</v>
      </c>
      <c r="AU221" s="143" t="s">
        <v>83</v>
      </c>
      <c r="AV221" s="12" t="s">
        <v>81</v>
      </c>
      <c r="AW221" s="12" t="s">
        <v>30</v>
      </c>
      <c r="AX221" s="12" t="s">
        <v>73</v>
      </c>
      <c r="AY221" s="143" t="s">
        <v>128</v>
      </c>
    </row>
    <row r="222" spans="2:65" s="13" customFormat="1" ht="10.3">
      <c r="B222" s="148"/>
      <c r="D222" s="142" t="s">
        <v>137</v>
      </c>
      <c r="E222" s="149" t="s">
        <v>1</v>
      </c>
      <c r="F222" s="150" t="s">
        <v>276</v>
      </c>
      <c r="H222" s="151">
        <v>4.8019999999999996</v>
      </c>
      <c r="I222" s="152"/>
      <c r="L222" s="148"/>
      <c r="M222" s="153"/>
      <c r="T222" s="154"/>
      <c r="AT222" s="149" t="s">
        <v>137</v>
      </c>
      <c r="AU222" s="149" t="s">
        <v>83</v>
      </c>
      <c r="AV222" s="13" t="s">
        <v>83</v>
      </c>
      <c r="AW222" s="13" t="s">
        <v>30</v>
      </c>
      <c r="AX222" s="13" t="s">
        <v>73</v>
      </c>
      <c r="AY222" s="149" t="s">
        <v>128</v>
      </c>
    </row>
    <row r="223" spans="2:65" s="1" customFormat="1" ht="21.75" customHeight="1">
      <c r="B223" s="30"/>
      <c r="C223" s="127" t="s">
        <v>277</v>
      </c>
      <c r="D223" s="127" t="s">
        <v>131</v>
      </c>
      <c r="E223" s="128" t="s">
        <v>278</v>
      </c>
      <c r="F223" s="129" t="s">
        <v>279</v>
      </c>
      <c r="G223" s="130" t="s">
        <v>134</v>
      </c>
      <c r="H223" s="131">
        <v>4.6900000000000004</v>
      </c>
      <c r="I223" s="132"/>
      <c r="J223" s="133">
        <f>ROUND(I223*H223,2)</f>
        <v>0</v>
      </c>
      <c r="K223" s="134"/>
      <c r="L223" s="30"/>
      <c r="M223" s="135" t="s">
        <v>1</v>
      </c>
      <c r="N223" s="136" t="s">
        <v>38</v>
      </c>
      <c r="P223" s="137">
        <f>O223*H223</f>
        <v>0</v>
      </c>
      <c r="Q223" s="137">
        <v>0</v>
      </c>
      <c r="R223" s="137">
        <f>Q223*H223</f>
        <v>0</v>
      </c>
      <c r="S223" s="137">
        <v>7.3999999999999996E-2</v>
      </c>
      <c r="T223" s="138">
        <f>S223*H223</f>
        <v>0.34706000000000004</v>
      </c>
      <c r="AR223" s="139" t="s">
        <v>135</v>
      </c>
      <c r="AT223" s="139" t="s">
        <v>131</v>
      </c>
      <c r="AU223" s="139" t="s">
        <v>83</v>
      </c>
      <c r="AY223" s="15" t="s">
        <v>128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5" t="s">
        <v>81</v>
      </c>
      <c r="BK223" s="140">
        <f>ROUND(I223*H223,2)</f>
        <v>0</v>
      </c>
      <c r="BL223" s="15" t="s">
        <v>135</v>
      </c>
      <c r="BM223" s="139" t="s">
        <v>280</v>
      </c>
    </row>
    <row r="224" spans="2:65" s="12" customFormat="1" ht="10.3">
      <c r="B224" s="141"/>
      <c r="D224" s="142" t="s">
        <v>137</v>
      </c>
      <c r="E224" s="143" t="s">
        <v>1</v>
      </c>
      <c r="F224" s="144" t="s">
        <v>138</v>
      </c>
      <c r="H224" s="143" t="s">
        <v>1</v>
      </c>
      <c r="I224" s="145"/>
      <c r="L224" s="141"/>
      <c r="M224" s="146"/>
      <c r="T224" s="147"/>
      <c r="AT224" s="143" t="s">
        <v>137</v>
      </c>
      <c r="AU224" s="143" t="s">
        <v>83</v>
      </c>
      <c r="AV224" s="12" t="s">
        <v>81</v>
      </c>
      <c r="AW224" s="12" t="s">
        <v>30</v>
      </c>
      <c r="AX224" s="12" t="s">
        <v>73</v>
      </c>
      <c r="AY224" s="143" t="s">
        <v>128</v>
      </c>
    </row>
    <row r="225" spans="2:65" s="13" customFormat="1" ht="10.3">
      <c r="B225" s="148"/>
      <c r="D225" s="142" t="s">
        <v>137</v>
      </c>
      <c r="E225" s="149" t="s">
        <v>1</v>
      </c>
      <c r="F225" s="150" t="s">
        <v>281</v>
      </c>
      <c r="H225" s="151">
        <v>4.6900000000000004</v>
      </c>
      <c r="I225" s="152"/>
      <c r="L225" s="148"/>
      <c r="M225" s="153"/>
      <c r="T225" s="154"/>
      <c r="AT225" s="149" t="s">
        <v>137</v>
      </c>
      <c r="AU225" s="149" t="s">
        <v>83</v>
      </c>
      <c r="AV225" s="13" t="s">
        <v>83</v>
      </c>
      <c r="AW225" s="13" t="s">
        <v>30</v>
      </c>
      <c r="AX225" s="13" t="s">
        <v>73</v>
      </c>
      <c r="AY225" s="149" t="s">
        <v>128</v>
      </c>
    </row>
    <row r="226" spans="2:65" s="1" customFormat="1" ht="16.5" customHeight="1">
      <c r="B226" s="30"/>
      <c r="C226" s="127" t="s">
        <v>282</v>
      </c>
      <c r="D226" s="127" t="s">
        <v>131</v>
      </c>
      <c r="E226" s="128" t="s">
        <v>283</v>
      </c>
      <c r="F226" s="129" t="s">
        <v>284</v>
      </c>
      <c r="G226" s="130" t="s">
        <v>134</v>
      </c>
      <c r="H226" s="131">
        <v>43.33</v>
      </c>
      <c r="I226" s="132"/>
      <c r="J226" s="133">
        <f>ROUND(I226*H226,2)</f>
        <v>0</v>
      </c>
      <c r="K226" s="134"/>
      <c r="L226" s="30"/>
      <c r="M226" s="135" t="s">
        <v>1</v>
      </c>
      <c r="N226" s="136" t="s">
        <v>38</v>
      </c>
      <c r="P226" s="137">
        <f>O226*H226</f>
        <v>0</v>
      </c>
      <c r="Q226" s="137">
        <v>0</v>
      </c>
      <c r="R226" s="137">
        <f>Q226*H226</f>
        <v>0</v>
      </c>
      <c r="S226" s="137">
        <v>3.9E-2</v>
      </c>
      <c r="T226" s="138">
        <f>S226*H226</f>
        <v>1.68987</v>
      </c>
      <c r="AR226" s="139" t="s">
        <v>135</v>
      </c>
      <c r="AT226" s="139" t="s">
        <v>131</v>
      </c>
      <c r="AU226" s="139" t="s">
        <v>83</v>
      </c>
      <c r="AY226" s="15" t="s">
        <v>128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5" t="s">
        <v>81</v>
      </c>
      <c r="BK226" s="140">
        <f>ROUND(I226*H226,2)</f>
        <v>0</v>
      </c>
      <c r="BL226" s="15" t="s">
        <v>135</v>
      </c>
      <c r="BM226" s="139" t="s">
        <v>285</v>
      </c>
    </row>
    <row r="227" spans="2:65" s="12" customFormat="1" ht="10.3">
      <c r="B227" s="141"/>
      <c r="D227" s="142" t="s">
        <v>137</v>
      </c>
      <c r="E227" s="143" t="s">
        <v>1</v>
      </c>
      <c r="F227" s="144" t="s">
        <v>138</v>
      </c>
      <c r="H227" s="143" t="s">
        <v>1</v>
      </c>
      <c r="I227" s="145"/>
      <c r="L227" s="141"/>
      <c r="M227" s="146"/>
      <c r="T227" s="147"/>
      <c r="AT227" s="143" t="s">
        <v>137</v>
      </c>
      <c r="AU227" s="143" t="s">
        <v>83</v>
      </c>
      <c r="AV227" s="12" t="s">
        <v>81</v>
      </c>
      <c r="AW227" s="12" t="s">
        <v>30</v>
      </c>
      <c r="AX227" s="12" t="s">
        <v>73</v>
      </c>
      <c r="AY227" s="143" t="s">
        <v>128</v>
      </c>
    </row>
    <row r="228" spans="2:65" s="13" customFormat="1" ht="10.3">
      <c r="B228" s="148"/>
      <c r="D228" s="142" t="s">
        <v>137</v>
      </c>
      <c r="E228" s="149" t="s">
        <v>1</v>
      </c>
      <c r="F228" s="150" t="s">
        <v>286</v>
      </c>
      <c r="H228" s="151">
        <v>43.33</v>
      </c>
      <c r="I228" s="152"/>
      <c r="L228" s="148"/>
      <c r="M228" s="153"/>
      <c r="T228" s="154"/>
      <c r="AT228" s="149" t="s">
        <v>137</v>
      </c>
      <c r="AU228" s="149" t="s">
        <v>83</v>
      </c>
      <c r="AV228" s="13" t="s">
        <v>83</v>
      </c>
      <c r="AW228" s="13" t="s">
        <v>30</v>
      </c>
      <c r="AX228" s="13" t="s">
        <v>73</v>
      </c>
      <c r="AY228" s="149" t="s">
        <v>128</v>
      </c>
    </row>
    <row r="229" spans="2:65" s="1" customFormat="1" ht="16.5" customHeight="1">
      <c r="B229" s="30"/>
      <c r="C229" s="127" t="s">
        <v>287</v>
      </c>
      <c r="D229" s="127" t="s">
        <v>131</v>
      </c>
      <c r="E229" s="128" t="s">
        <v>288</v>
      </c>
      <c r="F229" s="129" t="s">
        <v>289</v>
      </c>
      <c r="G229" s="130" t="s">
        <v>150</v>
      </c>
      <c r="H229" s="131">
        <v>40.14</v>
      </c>
      <c r="I229" s="132"/>
      <c r="J229" s="133">
        <f>ROUND(I229*H229,2)</f>
        <v>0</v>
      </c>
      <c r="K229" s="134"/>
      <c r="L229" s="30"/>
      <c r="M229" s="135" t="s">
        <v>1</v>
      </c>
      <c r="N229" s="136" t="s">
        <v>38</v>
      </c>
      <c r="P229" s="137">
        <f>O229*H229</f>
        <v>0</v>
      </c>
      <c r="Q229" s="137">
        <v>0</v>
      </c>
      <c r="R229" s="137">
        <f>Q229*H229</f>
        <v>0</v>
      </c>
      <c r="S229" s="137">
        <v>1.174E-2</v>
      </c>
      <c r="T229" s="138">
        <f>S229*H229</f>
        <v>0.47124360000000004</v>
      </c>
      <c r="AR229" s="139" t="s">
        <v>135</v>
      </c>
      <c r="AT229" s="139" t="s">
        <v>131</v>
      </c>
      <c r="AU229" s="139" t="s">
        <v>83</v>
      </c>
      <c r="AY229" s="15" t="s">
        <v>128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5" t="s">
        <v>81</v>
      </c>
      <c r="BK229" s="140">
        <f>ROUND(I229*H229,2)</f>
        <v>0</v>
      </c>
      <c r="BL229" s="15" t="s">
        <v>135</v>
      </c>
      <c r="BM229" s="139" t="s">
        <v>290</v>
      </c>
    </row>
    <row r="230" spans="2:65" s="12" customFormat="1" ht="10.3">
      <c r="B230" s="141"/>
      <c r="D230" s="142" t="s">
        <v>137</v>
      </c>
      <c r="E230" s="143" t="s">
        <v>1</v>
      </c>
      <c r="F230" s="144" t="s">
        <v>138</v>
      </c>
      <c r="H230" s="143" t="s">
        <v>1</v>
      </c>
      <c r="I230" s="145"/>
      <c r="L230" s="141"/>
      <c r="M230" s="146"/>
      <c r="T230" s="147"/>
      <c r="AT230" s="143" t="s">
        <v>137</v>
      </c>
      <c r="AU230" s="143" t="s">
        <v>83</v>
      </c>
      <c r="AV230" s="12" t="s">
        <v>81</v>
      </c>
      <c r="AW230" s="12" t="s">
        <v>30</v>
      </c>
      <c r="AX230" s="12" t="s">
        <v>73</v>
      </c>
      <c r="AY230" s="143" t="s">
        <v>128</v>
      </c>
    </row>
    <row r="231" spans="2:65" s="13" customFormat="1" ht="10.3">
      <c r="B231" s="148"/>
      <c r="D231" s="142" t="s">
        <v>137</v>
      </c>
      <c r="E231" s="149" t="s">
        <v>1</v>
      </c>
      <c r="F231" s="150" t="s">
        <v>291</v>
      </c>
      <c r="H231" s="151">
        <v>40.14</v>
      </c>
      <c r="I231" s="152"/>
      <c r="L231" s="148"/>
      <c r="M231" s="153"/>
      <c r="T231" s="154"/>
      <c r="AT231" s="149" t="s">
        <v>137</v>
      </c>
      <c r="AU231" s="149" t="s">
        <v>83</v>
      </c>
      <c r="AV231" s="13" t="s">
        <v>83</v>
      </c>
      <c r="AW231" s="13" t="s">
        <v>30</v>
      </c>
      <c r="AX231" s="13" t="s">
        <v>73</v>
      </c>
      <c r="AY231" s="149" t="s">
        <v>128</v>
      </c>
    </row>
    <row r="232" spans="2:65" s="1" customFormat="1" ht="37.75" customHeight="1">
      <c r="B232" s="30"/>
      <c r="C232" s="127" t="s">
        <v>292</v>
      </c>
      <c r="D232" s="127" t="s">
        <v>131</v>
      </c>
      <c r="E232" s="128" t="s">
        <v>293</v>
      </c>
      <c r="F232" s="129" t="s">
        <v>294</v>
      </c>
      <c r="G232" s="130" t="s">
        <v>134</v>
      </c>
      <c r="H232" s="131">
        <v>121.7</v>
      </c>
      <c r="I232" s="132"/>
      <c r="J232" s="133">
        <f>ROUND(I232*H232,2)</f>
        <v>0</v>
      </c>
      <c r="K232" s="134"/>
      <c r="L232" s="30"/>
      <c r="M232" s="135" t="s">
        <v>1</v>
      </c>
      <c r="N232" s="136" t="s">
        <v>38</v>
      </c>
      <c r="P232" s="137">
        <f>O232*H232</f>
        <v>0</v>
      </c>
      <c r="Q232" s="137">
        <v>0</v>
      </c>
      <c r="R232" s="137">
        <f>Q232*H232</f>
        <v>0</v>
      </c>
      <c r="S232" s="137">
        <v>0.02</v>
      </c>
      <c r="T232" s="138">
        <f>S232*H232</f>
        <v>2.4340000000000002</v>
      </c>
      <c r="AR232" s="139" t="s">
        <v>135</v>
      </c>
      <c r="AT232" s="139" t="s">
        <v>131</v>
      </c>
      <c r="AU232" s="139" t="s">
        <v>83</v>
      </c>
      <c r="AY232" s="15" t="s">
        <v>128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5" t="s">
        <v>81</v>
      </c>
      <c r="BK232" s="140">
        <f>ROUND(I232*H232,2)</f>
        <v>0</v>
      </c>
      <c r="BL232" s="15" t="s">
        <v>135</v>
      </c>
      <c r="BM232" s="139" t="s">
        <v>295</v>
      </c>
    </row>
    <row r="233" spans="2:65" s="12" customFormat="1" ht="10.3">
      <c r="B233" s="141"/>
      <c r="D233" s="142" t="s">
        <v>137</v>
      </c>
      <c r="E233" s="143" t="s">
        <v>1</v>
      </c>
      <c r="F233" s="144" t="s">
        <v>138</v>
      </c>
      <c r="H233" s="143" t="s">
        <v>1</v>
      </c>
      <c r="I233" s="145"/>
      <c r="L233" s="141"/>
      <c r="M233" s="146"/>
      <c r="T233" s="147"/>
      <c r="AT233" s="143" t="s">
        <v>137</v>
      </c>
      <c r="AU233" s="143" t="s">
        <v>83</v>
      </c>
      <c r="AV233" s="12" t="s">
        <v>81</v>
      </c>
      <c r="AW233" s="12" t="s">
        <v>30</v>
      </c>
      <c r="AX233" s="12" t="s">
        <v>73</v>
      </c>
      <c r="AY233" s="143" t="s">
        <v>128</v>
      </c>
    </row>
    <row r="234" spans="2:65" s="13" customFormat="1" ht="10.3">
      <c r="B234" s="148"/>
      <c r="D234" s="142" t="s">
        <v>137</v>
      </c>
      <c r="E234" s="149" t="s">
        <v>1</v>
      </c>
      <c r="F234" s="150" t="s">
        <v>182</v>
      </c>
      <c r="H234" s="151">
        <v>121.7</v>
      </c>
      <c r="I234" s="152"/>
      <c r="L234" s="148"/>
      <c r="M234" s="153"/>
      <c r="T234" s="154"/>
      <c r="AT234" s="149" t="s">
        <v>137</v>
      </c>
      <c r="AU234" s="149" t="s">
        <v>83</v>
      </c>
      <c r="AV234" s="13" t="s">
        <v>83</v>
      </c>
      <c r="AW234" s="13" t="s">
        <v>30</v>
      </c>
      <c r="AX234" s="13" t="s">
        <v>73</v>
      </c>
      <c r="AY234" s="149" t="s">
        <v>128</v>
      </c>
    </row>
    <row r="235" spans="2:65" s="1" customFormat="1" ht="37.75" customHeight="1">
      <c r="B235" s="30"/>
      <c r="C235" s="127" t="s">
        <v>296</v>
      </c>
      <c r="D235" s="127" t="s">
        <v>131</v>
      </c>
      <c r="E235" s="128" t="s">
        <v>297</v>
      </c>
      <c r="F235" s="129" t="s">
        <v>298</v>
      </c>
      <c r="G235" s="130" t="s">
        <v>134</v>
      </c>
      <c r="H235" s="131">
        <v>328.43299999999999</v>
      </c>
      <c r="I235" s="132"/>
      <c r="J235" s="133">
        <f>ROUND(I235*H235,2)</f>
        <v>0</v>
      </c>
      <c r="K235" s="134"/>
      <c r="L235" s="30"/>
      <c r="M235" s="135" t="s">
        <v>1</v>
      </c>
      <c r="N235" s="136" t="s">
        <v>38</v>
      </c>
      <c r="P235" s="137">
        <f>O235*H235</f>
        <v>0</v>
      </c>
      <c r="Q235" s="137">
        <v>0</v>
      </c>
      <c r="R235" s="137">
        <f>Q235*H235</f>
        <v>0</v>
      </c>
      <c r="S235" s="137">
        <v>4.5999999999999999E-2</v>
      </c>
      <c r="T235" s="138">
        <f>S235*H235</f>
        <v>15.107918</v>
      </c>
      <c r="AR235" s="139" t="s">
        <v>135</v>
      </c>
      <c r="AT235" s="139" t="s">
        <v>131</v>
      </c>
      <c r="AU235" s="139" t="s">
        <v>83</v>
      </c>
      <c r="AY235" s="15" t="s">
        <v>128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5" t="s">
        <v>81</v>
      </c>
      <c r="BK235" s="140">
        <f>ROUND(I235*H235,2)</f>
        <v>0</v>
      </c>
      <c r="BL235" s="15" t="s">
        <v>135</v>
      </c>
      <c r="BM235" s="139" t="s">
        <v>299</v>
      </c>
    </row>
    <row r="236" spans="2:65" s="12" customFormat="1" ht="10.3">
      <c r="B236" s="141"/>
      <c r="D236" s="142" t="s">
        <v>137</v>
      </c>
      <c r="E236" s="143" t="s">
        <v>1</v>
      </c>
      <c r="F236" s="144" t="s">
        <v>138</v>
      </c>
      <c r="H236" s="143" t="s">
        <v>1</v>
      </c>
      <c r="I236" s="145"/>
      <c r="L236" s="141"/>
      <c r="M236" s="146"/>
      <c r="T236" s="147"/>
      <c r="AT236" s="143" t="s">
        <v>137</v>
      </c>
      <c r="AU236" s="143" t="s">
        <v>83</v>
      </c>
      <c r="AV236" s="12" t="s">
        <v>81</v>
      </c>
      <c r="AW236" s="12" t="s">
        <v>30</v>
      </c>
      <c r="AX236" s="12" t="s">
        <v>73</v>
      </c>
      <c r="AY236" s="143" t="s">
        <v>128</v>
      </c>
    </row>
    <row r="237" spans="2:65" s="13" customFormat="1" ht="10.3">
      <c r="B237" s="148"/>
      <c r="D237" s="142" t="s">
        <v>137</v>
      </c>
      <c r="E237" s="149" t="s">
        <v>1</v>
      </c>
      <c r="F237" s="150" t="s">
        <v>300</v>
      </c>
      <c r="H237" s="151">
        <v>328.43299999999999</v>
      </c>
      <c r="I237" s="152"/>
      <c r="L237" s="148"/>
      <c r="M237" s="153"/>
      <c r="T237" s="154"/>
      <c r="AT237" s="149" t="s">
        <v>137</v>
      </c>
      <c r="AU237" s="149" t="s">
        <v>83</v>
      </c>
      <c r="AV237" s="13" t="s">
        <v>83</v>
      </c>
      <c r="AW237" s="13" t="s">
        <v>30</v>
      </c>
      <c r="AX237" s="13" t="s">
        <v>73</v>
      </c>
      <c r="AY237" s="149" t="s">
        <v>128</v>
      </c>
    </row>
    <row r="238" spans="2:65" s="1" customFormat="1" ht="24.2" customHeight="1">
      <c r="B238" s="30"/>
      <c r="C238" s="127" t="s">
        <v>301</v>
      </c>
      <c r="D238" s="127" t="s">
        <v>131</v>
      </c>
      <c r="E238" s="128" t="s">
        <v>302</v>
      </c>
      <c r="F238" s="129" t="s">
        <v>303</v>
      </c>
      <c r="G238" s="130" t="s">
        <v>134</v>
      </c>
      <c r="H238" s="131">
        <v>12.75</v>
      </c>
      <c r="I238" s="132"/>
      <c r="J238" s="133">
        <f>ROUND(I238*H238,2)</f>
        <v>0</v>
      </c>
      <c r="K238" s="134"/>
      <c r="L238" s="30"/>
      <c r="M238" s="135" t="s">
        <v>1</v>
      </c>
      <c r="N238" s="136" t="s">
        <v>38</v>
      </c>
      <c r="P238" s="137">
        <f>O238*H238</f>
        <v>0</v>
      </c>
      <c r="Q238" s="137">
        <v>0</v>
      </c>
      <c r="R238" s="137">
        <f>Q238*H238</f>
        <v>0</v>
      </c>
      <c r="S238" s="137">
        <v>6.8000000000000005E-2</v>
      </c>
      <c r="T238" s="138">
        <f>S238*H238</f>
        <v>0.8670000000000001</v>
      </c>
      <c r="AR238" s="139" t="s">
        <v>135</v>
      </c>
      <c r="AT238" s="139" t="s">
        <v>131</v>
      </c>
      <c r="AU238" s="139" t="s">
        <v>83</v>
      </c>
      <c r="AY238" s="15" t="s">
        <v>128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5" t="s">
        <v>81</v>
      </c>
      <c r="BK238" s="140">
        <f>ROUND(I238*H238,2)</f>
        <v>0</v>
      </c>
      <c r="BL238" s="15" t="s">
        <v>135</v>
      </c>
      <c r="BM238" s="139" t="s">
        <v>304</v>
      </c>
    </row>
    <row r="239" spans="2:65" s="12" customFormat="1" ht="10.3">
      <c r="B239" s="141"/>
      <c r="D239" s="142" t="s">
        <v>137</v>
      </c>
      <c r="E239" s="143" t="s">
        <v>1</v>
      </c>
      <c r="F239" s="144" t="s">
        <v>138</v>
      </c>
      <c r="H239" s="143" t="s">
        <v>1</v>
      </c>
      <c r="I239" s="145"/>
      <c r="L239" s="141"/>
      <c r="M239" s="146"/>
      <c r="T239" s="147"/>
      <c r="AT239" s="143" t="s">
        <v>137</v>
      </c>
      <c r="AU239" s="143" t="s">
        <v>83</v>
      </c>
      <c r="AV239" s="12" t="s">
        <v>81</v>
      </c>
      <c r="AW239" s="12" t="s">
        <v>30</v>
      </c>
      <c r="AX239" s="12" t="s">
        <v>73</v>
      </c>
      <c r="AY239" s="143" t="s">
        <v>128</v>
      </c>
    </row>
    <row r="240" spans="2:65" s="13" customFormat="1" ht="10.3">
      <c r="B240" s="148"/>
      <c r="D240" s="142" t="s">
        <v>137</v>
      </c>
      <c r="E240" s="149" t="s">
        <v>1</v>
      </c>
      <c r="F240" s="150" t="s">
        <v>305</v>
      </c>
      <c r="H240" s="151">
        <v>12.75</v>
      </c>
      <c r="I240" s="152"/>
      <c r="L240" s="148"/>
      <c r="M240" s="153"/>
      <c r="T240" s="154"/>
      <c r="AT240" s="149" t="s">
        <v>137</v>
      </c>
      <c r="AU240" s="149" t="s">
        <v>83</v>
      </c>
      <c r="AV240" s="13" t="s">
        <v>83</v>
      </c>
      <c r="AW240" s="13" t="s">
        <v>30</v>
      </c>
      <c r="AX240" s="13" t="s">
        <v>73</v>
      </c>
      <c r="AY240" s="149" t="s">
        <v>128</v>
      </c>
    </row>
    <row r="241" spans="2:65" s="1" customFormat="1" ht="16.5" customHeight="1">
      <c r="B241" s="30"/>
      <c r="C241" s="127" t="s">
        <v>306</v>
      </c>
      <c r="D241" s="127" t="s">
        <v>131</v>
      </c>
      <c r="E241" s="128" t="s">
        <v>307</v>
      </c>
      <c r="F241" s="129" t="s">
        <v>308</v>
      </c>
      <c r="G241" s="130" t="s">
        <v>134</v>
      </c>
      <c r="H241" s="131">
        <v>36.840000000000003</v>
      </c>
      <c r="I241" s="132"/>
      <c r="J241" s="133">
        <f>ROUND(I241*H241,2)</f>
        <v>0</v>
      </c>
      <c r="K241" s="134"/>
      <c r="L241" s="30"/>
      <c r="M241" s="135" t="s">
        <v>1</v>
      </c>
      <c r="N241" s="136" t="s">
        <v>38</v>
      </c>
      <c r="P241" s="137">
        <f>O241*H241</f>
        <v>0</v>
      </c>
      <c r="Q241" s="137">
        <v>0</v>
      </c>
      <c r="R241" s="137">
        <f>Q241*H241</f>
        <v>0</v>
      </c>
      <c r="S241" s="137">
        <v>1.4E-2</v>
      </c>
      <c r="T241" s="138">
        <f>S241*H241</f>
        <v>0.51576000000000011</v>
      </c>
      <c r="AR241" s="139" t="s">
        <v>135</v>
      </c>
      <c r="AT241" s="139" t="s">
        <v>131</v>
      </c>
      <c r="AU241" s="139" t="s">
        <v>83</v>
      </c>
      <c r="AY241" s="15" t="s">
        <v>128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5" t="s">
        <v>81</v>
      </c>
      <c r="BK241" s="140">
        <f>ROUND(I241*H241,2)</f>
        <v>0</v>
      </c>
      <c r="BL241" s="15" t="s">
        <v>135</v>
      </c>
      <c r="BM241" s="139" t="s">
        <v>309</v>
      </c>
    </row>
    <row r="242" spans="2:65" s="12" customFormat="1" ht="10.3">
      <c r="B242" s="141"/>
      <c r="D242" s="142" t="s">
        <v>137</v>
      </c>
      <c r="E242" s="143" t="s">
        <v>1</v>
      </c>
      <c r="F242" s="144" t="s">
        <v>310</v>
      </c>
      <c r="H242" s="143" t="s">
        <v>1</v>
      </c>
      <c r="I242" s="145"/>
      <c r="L242" s="141"/>
      <c r="M242" s="146"/>
      <c r="T242" s="147"/>
      <c r="AT242" s="143" t="s">
        <v>137</v>
      </c>
      <c r="AU242" s="143" t="s">
        <v>83</v>
      </c>
      <c r="AV242" s="12" t="s">
        <v>81</v>
      </c>
      <c r="AW242" s="12" t="s">
        <v>30</v>
      </c>
      <c r="AX242" s="12" t="s">
        <v>73</v>
      </c>
      <c r="AY242" s="143" t="s">
        <v>128</v>
      </c>
    </row>
    <row r="243" spans="2:65" s="13" customFormat="1" ht="10.3">
      <c r="B243" s="148"/>
      <c r="D243" s="142" t="s">
        <v>137</v>
      </c>
      <c r="E243" s="149" t="s">
        <v>1</v>
      </c>
      <c r="F243" s="150" t="s">
        <v>311</v>
      </c>
      <c r="H243" s="151">
        <v>36.840000000000003</v>
      </c>
      <c r="I243" s="152"/>
      <c r="L243" s="148"/>
      <c r="M243" s="153"/>
      <c r="T243" s="154"/>
      <c r="AT243" s="149" t="s">
        <v>137</v>
      </c>
      <c r="AU243" s="149" t="s">
        <v>83</v>
      </c>
      <c r="AV243" s="13" t="s">
        <v>83</v>
      </c>
      <c r="AW243" s="13" t="s">
        <v>30</v>
      </c>
      <c r="AX243" s="13" t="s">
        <v>73</v>
      </c>
      <c r="AY243" s="149" t="s">
        <v>128</v>
      </c>
    </row>
    <row r="244" spans="2:65" s="1" customFormat="1" ht="16.5" customHeight="1">
      <c r="B244" s="30"/>
      <c r="C244" s="127" t="s">
        <v>312</v>
      </c>
      <c r="D244" s="127" t="s">
        <v>131</v>
      </c>
      <c r="E244" s="128" t="s">
        <v>313</v>
      </c>
      <c r="F244" s="129" t="s">
        <v>314</v>
      </c>
      <c r="G244" s="130" t="s">
        <v>162</v>
      </c>
      <c r="H244" s="131">
        <v>10</v>
      </c>
      <c r="I244" s="132"/>
      <c r="J244" s="133">
        <f>ROUND(I244*H244,2)</f>
        <v>0</v>
      </c>
      <c r="K244" s="134"/>
      <c r="L244" s="30"/>
      <c r="M244" s="135" t="s">
        <v>1</v>
      </c>
      <c r="N244" s="136" t="s">
        <v>38</v>
      </c>
      <c r="P244" s="137">
        <f>O244*H244</f>
        <v>0</v>
      </c>
      <c r="Q244" s="137">
        <v>0</v>
      </c>
      <c r="R244" s="137">
        <f>Q244*H244</f>
        <v>0</v>
      </c>
      <c r="S244" s="137">
        <v>2.4E-2</v>
      </c>
      <c r="T244" s="138">
        <f>S244*H244</f>
        <v>0.24</v>
      </c>
      <c r="AR244" s="139" t="s">
        <v>210</v>
      </c>
      <c r="AT244" s="139" t="s">
        <v>131</v>
      </c>
      <c r="AU244" s="139" t="s">
        <v>83</v>
      </c>
      <c r="AY244" s="15" t="s">
        <v>128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5" t="s">
        <v>81</v>
      </c>
      <c r="BK244" s="140">
        <f>ROUND(I244*H244,2)</f>
        <v>0</v>
      </c>
      <c r="BL244" s="15" t="s">
        <v>210</v>
      </c>
      <c r="BM244" s="139" t="s">
        <v>315</v>
      </c>
    </row>
    <row r="245" spans="2:65" s="12" customFormat="1" ht="10.3">
      <c r="B245" s="141"/>
      <c r="D245" s="142" t="s">
        <v>137</v>
      </c>
      <c r="E245" s="143" t="s">
        <v>1</v>
      </c>
      <c r="F245" s="144" t="s">
        <v>138</v>
      </c>
      <c r="H245" s="143" t="s">
        <v>1</v>
      </c>
      <c r="I245" s="145"/>
      <c r="L245" s="141"/>
      <c r="M245" s="146"/>
      <c r="T245" s="147"/>
      <c r="AT245" s="143" t="s">
        <v>137</v>
      </c>
      <c r="AU245" s="143" t="s">
        <v>83</v>
      </c>
      <c r="AV245" s="12" t="s">
        <v>81</v>
      </c>
      <c r="AW245" s="12" t="s">
        <v>30</v>
      </c>
      <c r="AX245" s="12" t="s">
        <v>73</v>
      </c>
      <c r="AY245" s="143" t="s">
        <v>128</v>
      </c>
    </row>
    <row r="246" spans="2:65" s="13" customFormat="1" ht="10.3">
      <c r="B246" s="148"/>
      <c r="D246" s="142" t="s">
        <v>137</v>
      </c>
      <c r="E246" s="149" t="s">
        <v>1</v>
      </c>
      <c r="F246" s="150" t="s">
        <v>183</v>
      </c>
      <c r="H246" s="151">
        <v>10</v>
      </c>
      <c r="I246" s="152"/>
      <c r="L246" s="148"/>
      <c r="M246" s="153"/>
      <c r="T246" s="154"/>
      <c r="AT246" s="149" t="s">
        <v>137</v>
      </c>
      <c r="AU246" s="149" t="s">
        <v>83</v>
      </c>
      <c r="AV246" s="13" t="s">
        <v>83</v>
      </c>
      <c r="AW246" s="13" t="s">
        <v>30</v>
      </c>
      <c r="AX246" s="13" t="s">
        <v>73</v>
      </c>
      <c r="AY246" s="149" t="s">
        <v>128</v>
      </c>
    </row>
    <row r="247" spans="2:65" s="1" customFormat="1" ht="16.5" customHeight="1">
      <c r="B247" s="30"/>
      <c r="C247" s="127" t="s">
        <v>316</v>
      </c>
      <c r="D247" s="127" t="s">
        <v>131</v>
      </c>
      <c r="E247" s="128" t="s">
        <v>317</v>
      </c>
      <c r="F247" s="129" t="s">
        <v>318</v>
      </c>
      <c r="G247" s="130" t="s">
        <v>162</v>
      </c>
      <c r="H247" s="131">
        <v>9</v>
      </c>
      <c r="I247" s="132"/>
      <c r="J247" s="133">
        <f>ROUND(I247*H247,2)</f>
        <v>0</v>
      </c>
      <c r="K247" s="134"/>
      <c r="L247" s="30"/>
      <c r="M247" s="135" t="s">
        <v>1</v>
      </c>
      <c r="N247" s="136" t="s">
        <v>38</v>
      </c>
      <c r="P247" s="137">
        <f>O247*H247</f>
        <v>0</v>
      </c>
      <c r="Q247" s="137">
        <v>0</v>
      </c>
      <c r="R247" s="137">
        <f>Q247*H247</f>
        <v>0</v>
      </c>
      <c r="S247" s="137">
        <v>1E-3</v>
      </c>
      <c r="T247" s="138">
        <f>S247*H247</f>
        <v>9.0000000000000011E-3</v>
      </c>
      <c r="AR247" s="139" t="s">
        <v>210</v>
      </c>
      <c r="AT247" s="139" t="s">
        <v>131</v>
      </c>
      <c r="AU247" s="139" t="s">
        <v>83</v>
      </c>
      <c r="AY247" s="15" t="s">
        <v>128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5" t="s">
        <v>81</v>
      </c>
      <c r="BK247" s="140">
        <f>ROUND(I247*H247,2)</f>
        <v>0</v>
      </c>
      <c r="BL247" s="15" t="s">
        <v>210</v>
      </c>
      <c r="BM247" s="139" t="s">
        <v>319</v>
      </c>
    </row>
    <row r="248" spans="2:65" s="12" customFormat="1" ht="10.3">
      <c r="B248" s="141"/>
      <c r="D248" s="142" t="s">
        <v>137</v>
      </c>
      <c r="E248" s="143" t="s">
        <v>1</v>
      </c>
      <c r="F248" s="144" t="s">
        <v>138</v>
      </c>
      <c r="H248" s="143" t="s">
        <v>1</v>
      </c>
      <c r="I248" s="145"/>
      <c r="L248" s="141"/>
      <c r="M248" s="146"/>
      <c r="T248" s="147"/>
      <c r="AT248" s="143" t="s">
        <v>137</v>
      </c>
      <c r="AU248" s="143" t="s">
        <v>83</v>
      </c>
      <c r="AV248" s="12" t="s">
        <v>81</v>
      </c>
      <c r="AW248" s="12" t="s">
        <v>30</v>
      </c>
      <c r="AX248" s="12" t="s">
        <v>73</v>
      </c>
      <c r="AY248" s="143" t="s">
        <v>128</v>
      </c>
    </row>
    <row r="249" spans="2:65" s="13" customFormat="1" ht="10.3">
      <c r="B249" s="148"/>
      <c r="D249" s="142" t="s">
        <v>137</v>
      </c>
      <c r="E249" s="149" t="s">
        <v>1</v>
      </c>
      <c r="F249" s="150" t="s">
        <v>178</v>
      </c>
      <c r="H249" s="151">
        <v>9</v>
      </c>
      <c r="I249" s="152"/>
      <c r="L249" s="148"/>
      <c r="M249" s="153"/>
      <c r="T249" s="154"/>
      <c r="AT249" s="149" t="s">
        <v>137</v>
      </c>
      <c r="AU249" s="149" t="s">
        <v>83</v>
      </c>
      <c r="AV249" s="13" t="s">
        <v>83</v>
      </c>
      <c r="AW249" s="13" t="s">
        <v>30</v>
      </c>
      <c r="AX249" s="13" t="s">
        <v>73</v>
      </c>
      <c r="AY249" s="149" t="s">
        <v>128</v>
      </c>
    </row>
    <row r="250" spans="2:65" s="1" customFormat="1" ht="24.2" customHeight="1">
      <c r="B250" s="30"/>
      <c r="C250" s="127" t="s">
        <v>320</v>
      </c>
      <c r="D250" s="127" t="s">
        <v>131</v>
      </c>
      <c r="E250" s="128" t="s">
        <v>321</v>
      </c>
      <c r="F250" s="129" t="s">
        <v>322</v>
      </c>
      <c r="G250" s="130" t="s">
        <v>134</v>
      </c>
      <c r="H250" s="131">
        <v>56.25</v>
      </c>
      <c r="I250" s="132"/>
      <c r="J250" s="133">
        <f>ROUND(I250*H250,2)</f>
        <v>0</v>
      </c>
      <c r="K250" s="134"/>
      <c r="L250" s="30"/>
      <c r="M250" s="135" t="s">
        <v>1</v>
      </c>
      <c r="N250" s="136" t="s">
        <v>38</v>
      </c>
      <c r="P250" s="137">
        <f>O250*H250</f>
        <v>0</v>
      </c>
      <c r="Q250" s="137">
        <v>0</v>
      </c>
      <c r="R250" s="137">
        <f>Q250*H250</f>
        <v>0</v>
      </c>
      <c r="S250" s="137">
        <v>2.5000000000000001E-3</v>
      </c>
      <c r="T250" s="138">
        <f>S250*H250</f>
        <v>0.140625</v>
      </c>
      <c r="AR250" s="139" t="s">
        <v>210</v>
      </c>
      <c r="AT250" s="139" t="s">
        <v>131</v>
      </c>
      <c r="AU250" s="139" t="s">
        <v>83</v>
      </c>
      <c r="AY250" s="15" t="s">
        <v>128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5" t="s">
        <v>81</v>
      </c>
      <c r="BK250" s="140">
        <f>ROUND(I250*H250,2)</f>
        <v>0</v>
      </c>
      <c r="BL250" s="15" t="s">
        <v>210</v>
      </c>
      <c r="BM250" s="139" t="s">
        <v>323</v>
      </c>
    </row>
    <row r="251" spans="2:65" s="12" customFormat="1" ht="10.3">
      <c r="B251" s="141"/>
      <c r="D251" s="142" t="s">
        <v>137</v>
      </c>
      <c r="E251" s="143" t="s">
        <v>1</v>
      </c>
      <c r="F251" s="144" t="s">
        <v>310</v>
      </c>
      <c r="H251" s="143" t="s">
        <v>1</v>
      </c>
      <c r="I251" s="145"/>
      <c r="L251" s="141"/>
      <c r="M251" s="146"/>
      <c r="T251" s="147"/>
      <c r="AT251" s="143" t="s">
        <v>137</v>
      </c>
      <c r="AU251" s="143" t="s">
        <v>83</v>
      </c>
      <c r="AV251" s="12" t="s">
        <v>81</v>
      </c>
      <c r="AW251" s="12" t="s">
        <v>30</v>
      </c>
      <c r="AX251" s="12" t="s">
        <v>73</v>
      </c>
      <c r="AY251" s="143" t="s">
        <v>128</v>
      </c>
    </row>
    <row r="252" spans="2:65" s="13" customFormat="1" ht="10.3">
      <c r="B252" s="148"/>
      <c r="D252" s="142" t="s">
        <v>137</v>
      </c>
      <c r="E252" s="149" t="s">
        <v>1</v>
      </c>
      <c r="F252" s="150" t="s">
        <v>324</v>
      </c>
      <c r="H252" s="151">
        <v>56.25</v>
      </c>
      <c r="I252" s="152"/>
      <c r="L252" s="148"/>
      <c r="M252" s="153"/>
      <c r="T252" s="154"/>
      <c r="AT252" s="149" t="s">
        <v>137</v>
      </c>
      <c r="AU252" s="149" t="s">
        <v>83</v>
      </c>
      <c r="AV252" s="13" t="s">
        <v>83</v>
      </c>
      <c r="AW252" s="13" t="s">
        <v>30</v>
      </c>
      <c r="AX252" s="13" t="s">
        <v>73</v>
      </c>
      <c r="AY252" s="149" t="s">
        <v>128</v>
      </c>
    </row>
    <row r="253" spans="2:65" s="1" customFormat="1" ht="21.75" customHeight="1">
      <c r="B253" s="30"/>
      <c r="C253" s="127" t="s">
        <v>325</v>
      </c>
      <c r="D253" s="127" t="s">
        <v>131</v>
      </c>
      <c r="E253" s="128" t="s">
        <v>326</v>
      </c>
      <c r="F253" s="129" t="s">
        <v>327</v>
      </c>
      <c r="G253" s="130" t="s">
        <v>134</v>
      </c>
      <c r="H253" s="131">
        <v>56.25</v>
      </c>
      <c r="I253" s="132"/>
      <c r="J253" s="133">
        <f>ROUND(I253*H253,2)</f>
        <v>0</v>
      </c>
      <c r="K253" s="134"/>
      <c r="L253" s="30"/>
      <c r="M253" s="135" t="s">
        <v>1</v>
      </c>
      <c r="N253" s="136" t="s">
        <v>38</v>
      </c>
      <c r="P253" s="137">
        <f>O253*H253</f>
        <v>0</v>
      </c>
      <c r="Q253" s="137">
        <v>0</v>
      </c>
      <c r="R253" s="137">
        <f>Q253*H253</f>
        <v>0</v>
      </c>
      <c r="S253" s="137">
        <v>1.4999999999999999E-2</v>
      </c>
      <c r="T253" s="138">
        <f>S253*H253</f>
        <v>0.84375</v>
      </c>
      <c r="AR253" s="139" t="s">
        <v>210</v>
      </c>
      <c r="AT253" s="139" t="s">
        <v>131</v>
      </c>
      <c r="AU253" s="139" t="s">
        <v>83</v>
      </c>
      <c r="AY253" s="15" t="s">
        <v>128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5" t="s">
        <v>81</v>
      </c>
      <c r="BK253" s="140">
        <f>ROUND(I253*H253,2)</f>
        <v>0</v>
      </c>
      <c r="BL253" s="15" t="s">
        <v>210</v>
      </c>
      <c r="BM253" s="139" t="s">
        <v>328</v>
      </c>
    </row>
    <row r="254" spans="2:65" s="12" customFormat="1" ht="10.3">
      <c r="B254" s="141"/>
      <c r="D254" s="142" t="s">
        <v>137</v>
      </c>
      <c r="E254" s="143" t="s">
        <v>1</v>
      </c>
      <c r="F254" s="144" t="s">
        <v>310</v>
      </c>
      <c r="H254" s="143" t="s">
        <v>1</v>
      </c>
      <c r="I254" s="145"/>
      <c r="L254" s="141"/>
      <c r="M254" s="146"/>
      <c r="T254" s="147"/>
      <c r="AT254" s="143" t="s">
        <v>137</v>
      </c>
      <c r="AU254" s="143" t="s">
        <v>83</v>
      </c>
      <c r="AV254" s="12" t="s">
        <v>81</v>
      </c>
      <c r="AW254" s="12" t="s">
        <v>30</v>
      </c>
      <c r="AX254" s="12" t="s">
        <v>73</v>
      </c>
      <c r="AY254" s="143" t="s">
        <v>128</v>
      </c>
    </row>
    <row r="255" spans="2:65" s="13" customFormat="1" ht="10.3">
      <c r="B255" s="148"/>
      <c r="D255" s="142" t="s">
        <v>137</v>
      </c>
      <c r="E255" s="149" t="s">
        <v>1</v>
      </c>
      <c r="F255" s="150" t="s">
        <v>324</v>
      </c>
      <c r="H255" s="151">
        <v>56.25</v>
      </c>
      <c r="I255" s="152"/>
      <c r="L255" s="148"/>
      <c r="M255" s="153"/>
      <c r="T255" s="154"/>
      <c r="AT255" s="149" t="s">
        <v>137</v>
      </c>
      <c r="AU255" s="149" t="s">
        <v>83</v>
      </c>
      <c r="AV255" s="13" t="s">
        <v>83</v>
      </c>
      <c r="AW255" s="13" t="s">
        <v>30</v>
      </c>
      <c r="AX255" s="13" t="s">
        <v>73</v>
      </c>
      <c r="AY255" s="149" t="s">
        <v>128</v>
      </c>
    </row>
    <row r="256" spans="2:65" s="1" customFormat="1" ht="24.2" customHeight="1">
      <c r="B256" s="30"/>
      <c r="C256" s="127" t="s">
        <v>329</v>
      </c>
      <c r="D256" s="127" t="s">
        <v>131</v>
      </c>
      <c r="E256" s="128" t="s">
        <v>330</v>
      </c>
      <c r="F256" s="129" t="s">
        <v>331</v>
      </c>
      <c r="G256" s="130" t="s">
        <v>168</v>
      </c>
      <c r="H256" s="131">
        <v>35.203000000000003</v>
      </c>
      <c r="I256" s="132"/>
      <c r="J256" s="133">
        <f>ROUND(I256*H256,2)</f>
        <v>0</v>
      </c>
      <c r="K256" s="134"/>
      <c r="L256" s="30"/>
      <c r="M256" s="135" t="s">
        <v>1</v>
      </c>
      <c r="N256" s="136" t="s">
        <v>38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135</v>
      </c>
      <c r="AT256" s="139" t="s">
        <v>131</v>
      </c>
      <c r="AU256" s="139" t="s">
        <v>83</v>
      </c>
      <c r="AY256" s="15" t="s">
        <v>128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5" t="s">
        <v>81</v>
      </c>
      <c r="BK256" s="140">
        <f>ROUND(I256*H256,2)</f>
        <v>0</v>
      </c>
      <c r="BL256" s="15" t="s">
        <v>135</v>
      </c>
      <c r="BM256" s="139" t="s">
        <v>332</v>
      </c>
    </row>
    <row r="257" spans="2:65" s="1" customFormat="1" ht="24.2" customHeight="1">
      <c r="B257" s="30"/>
      <c r="C257" s="127" t="s">
        <v>333</v>
      </c>
      <c r="D257" s="127" t="s">
        <v>131</v>
      </c>
      <c r="E257" s="128" t="s">
        <v>334</v>
      </c>
      <c r="F257" s="129" t="s">
        <v>335</v>
      </c>
      <c r="G257" s="130" t="s">
        <v>168</v>
      </c>
      <c r="H257" s="131">
        <v>35.203000000000003</v>
      </c>
      <c r="I257" s="132"/>
      <c r="J257" s="133">
        <f>ROUND(I257*H257,2)</f>
        <v>0</v>
      </c>
      <c r="K257" s="134"/>
      <c r="L257" s="30"/>
      <c r="M257" s="135" t="s">
        <v>1</v>
      </c>
      <c r="N257" s="136" t="s">
        <v>38</v>
      </c>
      <c r="P257" s="137">
        <f>O257*H257</f>
        <v>0</v>
      </c>
      <c r="Q257" s="137">
        <v>0</v>
      </c>
      <c r="R257" s="137">
        <f>Q257*H257</f>
        <v>0</v>
      </c>
      <c r="S257" s="137">
        <v>0</v>
      </c>
      <c r="T257" s="138">
        <f>S257*H257</f>
        <v>0</v>
      </c>
      <c r="AR257" s="139" t="s">
        <v>135</v>
      </c>
      <c r="AT257" s="139" t="s">
        <v>131</v>
      </c>
      <c r="AU257" s="139" t="s">
        <v>83</v>
      </c>
      <c r="AY257" s="15" t="s">
        <v>128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5" t="s">
        <v>81</v>
      </c>
      <c r="BK257" s="140">
        <f>ROUND(I257*H257,2)</f>
        <v>0</v>
      </c>
      <c r="BL257" s="15" t="s">
        <v>135</v>
      </c>
      <c r="BM257" s="139" t="s">
        <v>336</v>
      </c>
    </row>
    <row r="258" spans="2:65" s="1" customFormat="1" ht="24.2" customHeight="1">
      <c r="B258" s="30"/>
      <c r="C258" s="127" t="s">
        <v>337</v>
      </c>
      <c r="D258" s="127" t="s">
        <v>131</v>
      </c>
      <c r="E258" s="128" t="s">
        <v>338</v>
      </c>
      <c r="F258" s="129" t="s">
        <v>339</v>
      </c>
      <c r="G258" s="130" t="s">
        <v>168</v>
      </c>
      <c r="H258" s="131">
        <v>668.85699999999997</v>
      </c>
      <c r="I258" s="132"/>
      <c r="J258" s="133">
        <f>ROUND(I258*H258,2)</f>
        <v>0</v>
      </c>
      <c r="K258" s="134"/>
      <c r="L258" s="30"/>
      <c r="M258" s="135" t="s">
        <v>1</v>
      </c>
      <c r="N258" s="136" t="s">
        <v>38</v>
      </c>
      <c r="P258" s="137">
        <f>O258*H258</f>
        <v>0</v>
      </c>
      <c r="Q258" s="137">
        <v>0</v>
      </c>
      <c r="R258" s="137">
        <f>Q258*H258</f>
        <v>0</v>
      </c>
      <c r="S258" s="137">
        <v>0</v>
      </c>
      <c r="T258" s="138">
        <f>S258*H258</f>
        <v>0</v>
      </c>
      <c r="AR258" s="139" t="s">
        <v>135</v>
      </c>
      <c r="AT258" s="139" t="s">
        <v>131</v>
      </c>
      <c r="AU258" s="139" t="s">
        <v>83</v>
      </c>
      <c r="AY258" s="15" t="s">
        <v>128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5" t="s">
        <v>81</v>
      </c>
      <c r="BK258" s="140">
        <f>ROUND(I258*H258,2)</f>
        <v>0</v>
      </c>
      <c r="BL258" s="15" t="s">
        <v>135</v>
      </c>
      <c r="BM258" s="139" t="s">
        <v>340</v>
      </c>
    </row>
    <row r="259" spans="2:65" s="13" customFormat="1" ht="10.3">
      <c r="B259" s="148"/>
      <c r="D259" s="142" t="s">
        <v>137</v>
      </c>
      <c r="F259" s="150" t="s">
        <v>341</v>
      </c>
      <c r="H259" s="151">
        <v>668.85699999999997</v>
      </c>
      <c r="I259" s="152"/>
      <c r="L259" s="148"/>
      <c r="M259" s="153"/>
      <c r="T259" s="154"/>
      <c r="AT259" s="149" t="s">
        <v>137</v>
      </c>
      <c r="AU259" s="149" t="s">
        <v>83</v>
      </c>
      <c r="AV259" s="13" t="s">
        <v>83</v>
      </c>
      <c r="AW259" s="13" t="s">
        <v>4</v>
      </c>
      <c r="AX259" s="13" t="s">
        <v>81</v>
      </c>
      <c r="AY259" s="149" t="s">
        <v>128</v>
      </c>
    </row>
    <row r="260" spans="2:65" s="1" customFormat="1" ht="24.2" customHeight="1">
      <c r="B260" s="30"/>
      <c r="C260" s="127" t="s">
        <v>342</v>
      </c>
      <c r="D260" s="127" t="s">
        <v>131</v>
      </c>
      <c r="E260" s="128" t="s">
        <v>343</v>
      </c>
      <c r="F260" s="129" t="s">
        <v>344</v>
      </c>
      <c r="G260" s="130" t="s">
        <v>168</v>
      </c>
      <c r="H260" s="131">
        <v>35.203000000000003</v>
      </c>
      <c r="I260" s="132"/>
      <c r="J260" s="133">
        <f>ROUND(I260*H260,2)</f>
        <v>0</v>
      </c>
      <c r="K260" s="134"/>
      <c r="L260" s="30"/>
      <c r="M260" s="135" t="s">
        <v>1</v>
      </c>
      <c r="N260" s="136" t="s">
        <v>38</v>
      </c>
      <c r="P260" s="137">
        <f>O260*H260</f>
        <v>0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135</v>
      </c>
      <c r="AT260" s="139" t="s">
        <v>131</v>
      </c>
      <c r="AU260" s="139" t="s">
        <v>83</v>
      </c>
      <c r="AY260" s="15" t="s">
        <v>128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5" t="s">
        <v>81</v>
      </c>
      <c r="BK260" s="140">
        <f>ROUND(I260*H260,2)</f>
        <v>0</v>
      </c>
      <c r="BL260" s="15" t="s">
        <v>135</v>
      </c>
      <c r="BM260" s="139" t="s">
        <v>345</v>
      </c>
    </row>
    <row r="261" spans="2:65" s="11" customFormat="1" ht="22.8" customHeight="1">
      <c r="B261" s="115"/>
      <c r="D261" s="116" t="s">
        <v>72</v>
      </c>
      <c r="E261" s="125" t="s">
        <v>346</v>
      </c>
      <c r="F261" s="125" t="s">
        <v>347</v>
      </c>
      <c r="I261" s="118"/>
      <c r="J261" s="126">
        <f>BK261</f>
        <v>0</v>
      </c>
      <c r="L261" s="115"/>
      <c r="M261" s="120"/>
      <c r="P261" s="121">
        <f>P262</f>
        <v>0</v>
      </c>
      <c r="R261" s="121">
        <f>R262</f>
        <v>0</v>
      </c>
      <c r="T261" s="122">
        <f>T262</f>
        <v>0</v>
      </c>
      <c r="AR261" s="116" t="s">
        <v>81</v>
      </c>
      <c r="AT261" s="123" t="s">
        <v>72</v>
      </c>
      <c r="AU261" s="123" t="s">
        <v>81</v>
      </c>
      <c r="AY261" s="116" t="s">
        <v>128</v>
      </c>
      <c r="BK261" s="124">
        <f>BK262</f>
        <v>0</v>
      </c>
    </row>
    <row r="262" spans="2:65" s="1" customFormat="1" ht="21.75" customHeight="1">
      <c r="B262" s="30"/>
      <c r="C262" s="127" t="s">
        <v>348</v>
      </c>
      <c r="D262" s="127" t="s">
        <v>131</v>
      </c>
      <c r="E262" s="128" t="s">
        <v>349</v>
      </c>
      <c r="F262" s="129" t="s">
        <v>350</v>
      </c>
      <c r="G262" s="130" t="s">
        <v>168</v>
      </c>
      <c r="H262" s="131">
        <v>30.846</v>
      </c>
      <c r="I262" s="132"/>
      <c r="J262" s="133">
        <f>ROUND(I262*H262,2)</f>
        <v>0</v>
      </c>
      <c r="K262" s="134"/>
      <c r="L262" s="30"/>
      <c r="M262" s="135" t="s">
        <v>1</v>
      </c>
      <c r="N262" s="136" t="s">
        <v>38</v>
      </c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AR262" s="139" t="s">
        <v>135</v>
      </c>
      <c r="AT262" s="139" t="s">
        <v>131</v>
      </c>
      <c r="AU262" s="139" t="s">
        <v>83</v>
      </c>
      <c r="AY262" s="15" t="s">
        <v>128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5" t="s">
        <v>81</v>
      </c>
      <c r="BK262" s="140">
        <f>ROUND(I262*H262,2)</f>
        <v>0</v>
      </c>
      <c r="BL262" s="15" t="s">
        <v>135</v>
      </c>
      <c r="BM262" s="139" t="s">
        <v>351</v>
      </c>
    </row>
    <row r="263" spans="2:65" s="11" customFormat="1" ht="25.95" customHeight="1">
      <c r="B263" s="115"/>
      <c r="D263" s="116" t="s">
        <v>72</v>
      </c>
      <c r="E263" s="117" t="s">
        <v>352</v>
      </c>
      <c r="F263" s="117" t="s">
        <v>353</v>
      </c>
      <c r="I263" s="118"/>
      <c r="J263" s="119">
        <f>BK263</f>
        <v>0</v>
      </c>
      <c r="L263" s="115"/>
      <c r="M263" s="120"/>
      <c r="P263" s="121">
        <f>P264+P278+P296+P302+P318+P332+P343+P348+P358+P375+P382+P392</f>
        <v>0</v>
      </c>
      <c r="R263" s="121">
        <f>R264+R278+R296+R302+R318+R332+R343+R348+R358+R375+R382+R392</f>
        <v>5.4164690599999998</v>
      </c>
      <c r="T263" s="122">
        <f>T264+T278+T296+T302+T318+T332+T343+T348+T358+T375+T382+T392</f>
        <v>0.13954122999999999</v>
      </c>
      <c r="AR263" s="116" t="s">
        <v>83</v>
      </c>
      <c r="AT263" s="123" t="s">
        <v>72</v>
      </c>
      <c r="AU263" s="123" t="s">
        <v>73</v>
      </c>
      <c r="AY263" s="116" t="s">
        <v>128</v>
      </c>
      <c r="BK263" s="124">
        <f>BK264+BK278+BK296+BK302+BK318+BK332+BK343+BK348+BK358+BK375+BK382+BK392</f>
        <v>0</v>
      </c>
    </row>
    <row r="264" spans="2:65" s="11" customFormat="1" ht="22.8" customHeight="1">
      <c r="B264" s="115"/>
      <c r="D264" s="116" t="s">
        <v>72</v>
      </c>
      <c r="E264" s="125" t="s">
        <v>354</v>
      </c>
      <c r="F264" s="125" t="s">
        <v>355</v>
      </c>
      <c r="I264" s="118"/>
      <c r="J264" s="126">
        <f>BK264</f>
        <v>0</v>
      </c>
      <c r="L264" s="115"/>
      <c r="M264" s="120"/>
      <c r="P264" s="121">
        <f>SUM(P265:P277)</f>
        <v>0</v>
      </c>
      <c r="R264" s="121">
        <f>SUM(R265:R277)</f>
        <v>2.8819999999999998E-2</v>
      </c>
      <c r="T264" s="122">
        <f>SUM(T265:T277)</f>
        <v>0</v>
      </c>
      <c r="AR264" s="116" t="s">
        <v>83</v>
      </c>
      <c r="AT264" s="123" t="s">
        <v>72</v>
      </c>
      <c r="AU264" s="123" t="s">
        <v>81</v>
      </c>
      <c r="AY264" s="116" t="s">
        <v>128</v>
      </c>
      <c r="BK264" s="124">
        <f>SUM(BK265:BK277)</f>
        <v>0</v>
      </c>
    </row>
    <row r="265" spans="2:65" s="1" customFormat="1" ht="24.2" customHeight="1">
      <c r="B265" s="30"/>
      <c r="C265" s="127" t="s">
        <v>356</v>
      </c>
      <c r="D265" s="127" t="s">
        <v>131</v>
      </c>
      <c r="E265" s="128" t="s">
        <v>357</v>
      </c>
      <c r="F265" s="129" t="s">
        <v>358</v>
      </c>
      <c r="G265" s="130" t="s">
        <v>134</v>
      </c>
      <c r="H265" s="131">
        <v>4.59</v>
      </c>
      <c r="I265" s="132"/>
      <c r="J265" s="133">
        <f>ROUND(I265*H265,2)</f>
        <v>0</v>
      </c>
      <c r="K265" s="134"/>
      <c r="L265" s="30"/>
      <c r="M265" s="135" t="s">
        <v>1</v>
      </c>
      <c r="N265" s="136" t="s">
        <v>38</v>
      </c>
      <c r="P265" s="137">
        <f>O265*H265</f>
        <v>0</v>
      </c>
      <c r="Q265" s="137">
        <v>3.5000000000000001E-3</v>
      </c>
      <c r="R265" s="137">
        <f>Q265*H265</f>
        <v>1.6064999999999999E-2</v>
      </c>
      <c r="S265" s="137">
        <v>0</v>
      </c>
      <c r="T265" s="138">
        <f>S265*H265</f>
        <v>0</v>
      </c>
      <c r="AR265" s="139" t="s">
        <v>210</v>
      </c>
      <c r="AT265" s="139" t="s">
        <v>131</v>
      </c>
      <c r="AU265" s="139" t="s">
        <v>83</v>
      </c>
      <c r="AY265" s="15" t="s">
        <v>128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5" t="s">
        <v>81</v>
      </c>
      <c r="BK265" s="140">
        <f>ROUND(I265*H265,2)</f>
        <v>0</v>
      </c>
      <c r="BL265" s="15" t="s">
        <v>210</v>
      </c>
      <c r="BM265" s="139" t="s">
        <v>359</v>
      </c>
    </row>
    <row r="266" spans="2:65" s="12" customFormat="1" ht="10.3">
      <c r="B266" s="141"/>
      <c r="D266" s="142" t="s">
        <v>137</v>
      </c>
      <c r="E266" s="143" t="s">
        <v>1</v>
      </c>
      <c r="F266" s="144" t="s">
        <v>138</v>
      </c>
      <c r="H266" s="143" t="s">
        <v>1</v>
      </c>
      <c r="I266" s="145"/>
      <c r="L266" s="141"/>
      <c r="M266" s="146"/>
      <c r="T266" s="147"/>
      <c r="AT266" s="143" t="s">
        <v>137</v>
      </c>
      <c r="AU266" s="143" t="s">
        <v>83</v>
      </c>
      <c r="AV266" s="12" t="s">
        <v>81</v>
      </c>
      <c r="AW266" s="12" t="s">
        <v>30</v>
      </c>
      <c r="AX266" s="12" t="s">
        <v>73</v>
      </c>
      <c r="AY266" s="143" t="s">
        <v>128</v>
      </c>
    </row>
    <row r="267" spans="2:65" s="13" customFormat="1" ht="10.3">
      <c r="B267" s="148"/>
      <c r="D267" s="142" t="s">
        <v>137</v>
      </c>
      <c r="E267" s="149" t="s">
        <v>1</v>
      </c>
      <c r="F267" s="150" t="s">
        <v>360</v>
      </c>
      <c r="H267" s="151">
        <v>4.59</v>
      </c>
      <c r="I267" s="152"/>
      <c r="L267" s="148"/>
      <c r="M267" s="153"/>
      <c r="T267" s="154"/>
      <c r="AT267" s="149" t="s">
        <v>137</v>
      </c>
      <c r="AU267" s="149" t="s">
        <v>83</v>
      </c>
      <c r="AV267" s="13" t="s">
        <v>83</v>
      </c>
      <c r="AW267" s="13" t="s">
        <v>30</v>
      </c>
      <c r="AX267" s="13" t="s">
        <v>73</v>
      </c>
      <c r="AY267" s="149" t="s">
        <v>128</v>
      </c>
    </row>
    <row r="268" spans="2:65" s="1" customFormat="1" ht="21.75" customHeight="1">
      <c r="B268" s="30"/>
      <c r="C268" s="127" t="s">
        <v>361</v>
      </c>
      <c r="D268" s="127" t="s">
        <v>131</v>
      </c>
      <c r="E268" s="128" t="s">
        <v>362</v>
      </c>
      <c r="F268" s="129" t="s">
        <v>363</v>
      </c>
      <c r="G268" s="130" t="s">
        <v>134</v>
      </c>
      <c r="H268" s="131">
        <v>3.39</v>
      </c>
      <c r="I268" s="132"/>
      <c r="J268" s="133">
        <f>ROUND(I268*H268,2)</f>
        <v>0</v>
      </c>
      <c r="K268" s="134"/>
      <c r="L268" s="30"/>
      <c r="M268" s="135" t="s">
        <v>1</v>
      </c>
      <c r="N268" s="136" t="s">
        <v>38</v>
      </c>
      <c r="P268" s="137">
        <f>O268*H268</f>
        <v>0</v>
      </c>
      <c r="Q268" s="137">
        <v>3.5000000000000001E-3</v>
      </c>
      <c r="R268" s="137">
        <f>Q268*H268</f>
        <v>1.1865000000000001E-2</v>
      </c>
      <c r="S268" s="137">
        <v>0</v>
      </c>
      <c r="T268" s="138">
        <f>S268*H268</f>
        <v>0</v>
      </c>
      <c r="AR268" s="139" t="s">
        <v>210</v>
      </c>
      <c r="AT268" s="139" t="s">
        <v>131</v>
      </c>
      <c r="AU268" s="139" t="s">
        <v>83</v>
      </c>
      <c r="AY268" s="15" t="s">
        <v>128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5" t="s">
        <v>81</v>
      </c>
      <c r="BK268" s="140">
        <f>ROUND(I268*H268,2)</f>
        <v>0</v>
      </c>
      <c r="BL268" s="15" t="s">
        <v>210</v>
      </c>
      <c r="BM268" s="139" t="s">
        <v>364</v>
      </c>
    </row>
    <row r="269" spans="2:65" s="12" customFormat="1" ht="10.3">
      <c r="B269" s="141"/>
      <c r="D269" s="142" t="s">
        <v>137</v>
      </c>
      <c r="E269" s="143" t="s">
        <v>1</v>
      </c>
      <c r="F269" s="144" t="s">
        <v>138</v>
      </c>
      <c r="H269" s="143" t="s">
        <v>1</v>
      </c>
      <c r="I269" s="145"/>
      <c r="L269" s="141"/>
      <c r="M269" s="146"/>
      <c r="T269" s="147"/>
      <c r="AT269" s="143" t="s">
        <v>137</v>
      </c>
      <c r="AU269" s="143" t="s">
        <v>83</v>
      </c>
      <c r="AV269" s="12" t="s">
        <v>81</v>
      </c>
      <c r="AW269" s="12" t="s">
        <v>30</v>
      </c>
      <c r="AX269" s="12" t="s">
        <v>73</v>
      </c>
      <c r="AY269" s="143" t="s">
        <v>128</v>
      </c>
    </row>
    <row r="270" spans="2:65" s="13" customFormat="1" ht="10.3">
      <c r="B270" s="148"/>
      <c r="D270" s="142" t="s">
        <v>137</v>
      </c>
      <c r="E270" s="149" t="s">
        <v>1</v>
      </c>
      <c r="F270" s="150" t="s">
        <v>365</v>
      </c>
      <c r="H270" s="151">
        <v>3.39</v>
      </c>
      <c r="I270" s="152"/>
      <c r="L270" s="148"/>
      <c r="M270" s="153"/>
      <c r="T270" s="154"/>
      <c r="AT270" s="149" t="s">
        <v>137</v>
      </c>
      <c r="AU270" s="149" t="s">
        <v>83</v>
      </c>
      <c r="AV270" s="13" t="s">
        <v>83</v>
      </c>
      <c r="AW270" s="13" t="s">
        <v>30</v>
      </c>
      <c r="AX270" s="13" t="s">
        <v>73</v>
      </c>
      <c r="AY270" s="149" t="s">
        <v>128</v>
      </c>
    </row>
    <row r="271" spans="2:65" s="1" customFormat="1" ht="16.5" customHeight="1">
      <c r="B271" s="30"/>
      <c r="C271" s="155" t="s">
        <v>366</v>
      </c>
      <c r="D271" s="155" t="s">
        <v>172</v>
      </c>
      <c r="E271" s="156" t="s">
        <v>367</v>
      </c>
      <c r="F271" s="157" t="s">
        <v>368</v>
      </c>
      <c r="G271" s="158" t="s">
        <v>150</v>
      </c>
      <c r="H271" s="159">
        <v>12.5</v>
      </c>
      <c r="I271" s="160"/>
      <c r="J271" s="161">
        <f>ROUND(I271*H271,2)</f>
        <v>0</v>
      </c>
      <c r="K271" s="162"/>
      <c r="L271" s="163"/>
      <c r="M271" s="164" t="s">
        <v>1</v>
      </c>
      <c r="N271" s="165" t="s">
        <v>38</v>
      </c>
      <c r="P271" s="137">
        <f>O271*H271</f>
        <v>0</v>
      </c>
      <c r="Q271" s="137">
        <v>4.0000000000000003E-5</v>
      </c>
      <c r="R271" s="137">
        <f>Q271*H271</f>
        <v>5.0000000000000001E-4</v>
      </c>
      <c r="S271" s="137">
        <v>0</v>
      </c>
      <c r="T271" s="138">
        <f>S271*H271</f>
        <v>0</v>
      </c>
      <c r="AR271" s="139" t="s">
        <v>292</v>
      </c>
      <c r="AT271" s="139" t="s">
        <v>172</v>
      </c>
      <c r="AU271" s="139" t="s">
        <v>83</v>
      </c>
      <c r="AY271" s="15" t="s">
        <v>128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5" t="s">
        <v>81</v>
      </c>
      <c r="BK271" s="140">
        <f>ROUND(I271*H271,2)</f>
        <v>0</v>
      </c>
      <c r="BL271" s="15" t="s">
        <v>210</v>
      </c>
      <c r="BM271" s="139" t="s">
        <v>369</v>
      </c>
    </row>
    <row r="272" spans="2:65" s="13" customFormat="1" ht="10.3">
      <c r="B272" s="148"/>
      <c r="D272" s="142" t="s">
        <v>137</v>
      </c>
      <c r="E272" s="149" t="s">
        <v>1</v>
      </c>
      <c r="F272" s="150" t="s">
        <v>370</v>
      </c>
      <c r="H272" s="151">
        <v>12.5</v>
      </c>
      <c r="I272" s="152"/>
      <c r="L272" s="148"/>
      <c r="M272" s="153"/>
      <c r="T272" s="154"/>
      <c r="AT272" s="149" t="s">
        <v>137</v>
      </c>
      <c r="AU272" s="149" t="s">
        <v>83</v>
      </c>
      <c r="AV272" s="13" t="s">
        <v>83</v>
      </c>
      <c r="AW272" s="13" t="s">
        <v>30</v>
      </c>
      <c r="AX272" s="13" t="s">
        <v>73</v>
      </c>
      <c r="AY272" s="149" t="s">
        <v>128</v>
      </c>
    </row>
    <row r="273" spans="2:65" s="1" customFormat="1" ht="16.5" customHeight="1">
      <c r="B273" s="30"/>
      <c r="C273" s="155" t="s">
        <v>371</v>
      </c>
      <c r="D273" s="155" t="s">
        <v>172</v>
      </c>
      <c r="E273" s="156" t="s">
        <v>372</v>
      </c>
      <c r="F273" s="157" t="s">
        <v>373</v>
      </c>
      <c r="G273" s="158" t="s">
        <v>162</v>
      </c>
      <c r="H273" s="159">
        <v>9</v>
      </c>
      <c r="I273" s="160"/>
      <c r="J273" s="161">
        <f>ROUND(I273*H273,2)</f>
        <v>0</v>
      </c>
      <c r="K273" s="162"/>
      <c r="L273" s="163"/>
      <c r="M273" s="164" t="s">
        <v>1</v>
      </c>
      <c r="N273" s="165" t="s">
        <v>38</v>
      </c>
      <c r="P273" s="137">
        <f>O273*H273</f>
        <v>0</v>
      </c>
      <c r="Q273" s="137">
        <v>4.0000000000000003E-5</v>
      </c>
      <c r="R273" s="137">
        <f>Q273*H273</f>
        <v>3.6000000000000002E-4</v>
      </c>
      <c r="S273" s="137">
        <v>0</v>
      </c>
      <c r="T273" s="138">
        <f>S273*H273</f>
        <v>0</v>
      </c>
      <c r="AR273" s="139" t="s">
        <v>292</v>
      </c>
      <c r="AT273" s="139" t="s">
        <v>172</v>
      </c>
      <c r="AU273" s="139" t="s">
        <v>83</v>
      </c>
      <c r="AY273" s="15" t="s">
        <v>128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5" t="s">
        <v>81</v>
      </c>
      <c r="BK273" s="140">
        <f>ROUND(I273*H273,2)</f>
        <v>0</v>
      </c>
      <c r="BL273" s="15" t="s">
        <v>210</v>
      </c>
      <c r="BM273" s="139" t="s">
        <v>374</v>
      </c>
    </row>
    <row r="274" spans="2:65" s="13" customFormat="1" ht="10.3">
      <c r="B274" s="148"/>
      <c r="D274" s="142" t="s">
        <v>137</v>
      </c>
      <c r="E274" s="149" t="s">
        <v>1</v>
      </c>
      <c r="F274" s="150" t="s">
        <v>178</v>
      </c>
      <c r="H274" s="151">
        <v>9</v>
      </c>
      <c r="I274" s="152"/>
      <c r="L274" s="148"/>
      <c r="M274" s="153"/>
      <c r="T274" s="154"/>
      <c r="AT274" s="149" t="s">
        <v>137</v>
      </c>
      <c r="AU274" s="149" t="s">
        <v>83</v>
      </c>
      <c r="AV274" s="13" t="s">
        <v>83</v>
      </c>
      <c r="AW274" s="13" t="s">
        <v>30</v>
      </c>
      <c r="AX274" s="13" t="s">
        <v>73</v>
      </c>
      <c r="AY274" s="149" t="s">
        <v>128</v>
      </c>
    </row>
    <row r="275" spans="2:65" s="1" customFormat="1" ht="16.5" customHeight="1">
      <c r="B275" s="30"/>
      <c r="C275" s="155" t="s">
        <v>375</v>
      </c>
      <c r="D275" s="155" t="s">
        <v>172</v>
      </c>
      <c r="E275" s="156" t="s">
        <v>376</v>
      </c>
      <c r="F275" s="157" t="s">
        <v>377</v>
      </c>
      <c r="G275" s="158" t="s">
        <v>162</v>
      </c>
      <c r="H275" s="159">
        <v>1</v>
      </c>
      <c r="I275" s="160"/>
      <c r="J275" s="161">
        <f>ROUND(I275*H275,2)</f>
        <v>0</v>
      </c>
      <c r="K275" s="162"/>
      <c r="L275" s="163"/>
      <c r="M275" s="164" t="s">
        <v>1</v>
      </c>
      <c r="N275" s="165" t="s">
        <v>38</v>
      </c>
      <c r="P275" s="137">
        <f>O275*H275</f>
        <v>0</v>
      </c>
      <c r="Q275" s="137">
        <v>3.0000000000000001E-5</v>
      </c>
      <c r="R275" s="137">
        <f>Q275*H275</f>
        <v>3.0000000000000001E-5</v>
      </c>
      <c r="S275" s="137">
        <v>0</v>
      </c>
      <c r="T275" s="138">
        <f>S275*H275</f>
        <v>0</v>
      </c>
      <c r="AR275" s="139" t="s">
        <v>292</v>
      </c>
      <c r="AT275" s="139" t="s">
        <v>172</v>
      </c>
      <c r="AU275" s="139" t="s">
        <v>83</v>
      </c>
      <c r="AY275" s="15" t="s">
        <v>128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5" t="s">
        <v>81</v>
      </c>
      <c r="BK275" s="140">
        <f>ROUND(I275*H275,2)</f>
        <v>0</v>
      </c>
      <c r="BL275" s="15" t="s">
        <v>210</v>
      </c>
      <c r="BM275" s="139" t="s">
        <v>378</v>
      </c>
    </row>
    <row r="276" spans="2:65" s="13" customFormat="1" ht="10.3">
      <c r="B276" s="148"/>
      <c r="D276" s="142" t="s">
        <v>137</v>
      </c>
      <c r="E276" s="149" t="s">
        <v>1</v>
      </c>
      <c r="F276" s="150" t="s">
        <v>81</v>
      </c>
      <c r="H276" s="151">
        <v>1</v>
      </c>
      <c r="I276" s="152"/>
      <c r="L276" s="148"/>
      <c r="M276" s="153"/>
      <c r="T276" s="154"/>
      <c r="AT276" s="149" t="s">
        <v>137</v>
      </c>
      <c r="AU276" s="149" t="s">
        <v>83</v>
      </c>
      <c r="AV276" s="13" t="s">
        <v>83</v>
      </c>
      <c r="AW276" s="13" t="s">
        <v>30</v>
      </c>
      <c r="AX276" s="13" t="s">
        <v>73</v>
      </c>
      <c r="AY276" s="149" t="s">
        <v>128</v>
      </c>
    </row>
    <row r="277" spans="2:65" s="1" customFormat="1" ht="24.2" customHeight="1">
      <c r="B277" s="30"/>
      <c r="C277" s="127" t="s">
        <v>379</v>
      </c>
      <c r="D277" s="127" t="s">
        <v>131</v>
      </c>
      <c r="E277" s="128" t="s">
        <v>380</v>
      </c>
      <c r="F277" s="129" t="s">
        <v>381</v>
      </c>
      <c r="G277" s="130" t="s">
        <v>382</v>
      </c>
      <c r="H277" s="166"/>
      <c r="I277" s="132"/>
      <c r="J277" s="133">
        <f>ROUND(I277*H277,2)</f>
        <v>0</v>
      </c>
      <c r="K277" s="134"/>
      <c r="L277" s="30"/>
      <c r="M277" s="135" t="s">
        <v>1</v>
      </c>
      <c r="N277" s="136" t="s">
        <v>38</v>
      </c>
      <c r="P277" s="137">
        <f>O277*H277</f>
        <v>0</v>
      </c>
      <c r="Q277" s="137">
        <v>0</v>
      </c>
      <c r="R277" s="137">
        <f>Q277*H277</f>
        <v>0</v>
      </c>
      <c r="S277" s="137">
        <v>0</v>
      </c>
      <c r="T277" s="138">
        <f>S277*H277</f>
        <v>0</v>
      </c>
      <c r="AR277" s="139" t="s">
        <v>210</v>
      </c>
      <c r="AT277" s="139" t="s">
        <v>131</v>
      </c>
      <c r="AU277" s="139" t="s">
        <v>83</v>
      </c>
      <c r="AY277" s="15" t="s">
        <v>128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5" t="s">
        <v>81</v>
      </c>
      <c r="BK277" s="140">
        <f>ROUND(I277*H277,2)</f>
        <v>0</v>
      </c>
      <c r="BL277" s="15" t="s">
        <v>210</v>
      </c>
      <c r="BM277" s="139" t="s">
        <v>383</v>
      </c>
    </row>
    <row r="278" spans="2:65" s="11" customFormat="1" ht="22.8" customHeight="1">
      <c r="B278" s="115"/>
      <c r="D278" s="116" t="s">
        <v>72</v>
      </c>
      <c r="E278" s="125" t="s">
        <v>384</v>
      </c>
      <c r="F278" s="125" t="s">
        <v>385</v>
      </c>
      <c r="I278" s="118"/>
      <c r="J278" s="126">
        <f>BK278</f>
        <v>0</v>
      </c>
      <c r="L278" s="115"/>
      <c r="M278" s="120"/>
      <c r="P278" s="121">
        <f>SUM(P279:P295)</f>
        <v>0</v>
      </c>
      <c r="R278" s="121">
        <f>SUM(R279:R295)</f>
        <v>0</v>
      </c>
      <c r="T278" s="122">
        <f>SUM(T279:T295)</f>
        <v>0</v>
      </c>
      <c r="AR278" s="116" t="s">
        <v>83</v>
      </c>
      <c r="AT278" s="123" t="s">
        <v>72</v>
      </c>
      <c r="AU278" s="123" t="s">
        <v>81</v>
      </c>
      <c r="AY278" s="116" t="s">
        <v>128</v>
      </c>
      <c r="BK278" s="124">
        <f>SUM(BK279:BK295)</f>
        <v>0</v>
      </c>
    </row>
    <row r="279" spans="2:65" s="1" customFormat="1" ht="37.75" customHeight="1">
      <c r="B279" s="30"/>
      <c r="C279" s="127" t="s">
        <v>386</v>
      </c>
      <c r="D279" s="127" t="s">
        <v>131</v>
      </c>
      <c r="E279" s="128" t="s">
        <v>387</v>
      </c>
      <c r="F279" s="129" t="s">
        <v>388</v>
      </c>
      <c r="G279" s="130" t="s">
        <v>199</v>
      </c>
      <c r="H279" s="131">
        <v>1</v>
      </c>
      <c r="I279" s="132"/>
      <c r="J279" s="133">
        <f>ROUND(I279*H279,2)</f>
        <v>0</v>
      </c>
      <c r="K279" s="134"/>
      <c r="L279" s="30"/>
      <c r="M279" s="135" t="s">
        <v>1</v>
      </c>
      <c r="N279" s="136" t="s">
        <v>38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210</v>
      </c>
      <c r="AT279" s="139" t="s">
        <v>131</v>
      </c>
      <c r="AU279" s="139" t="s">
        <v>83</v>
      </c>
      <c r="AY279" s="15" t="s">
        <v>128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5" t="s">
        <v>81</v>
      </c>
      <c r="BK279" s="140">
        <f>ROUND(I279*H279,2)</f>
        <v>0</v>
      </c>
      <c r="BL279" s="15" t="s">
        <v>210</v>
      </c>
      <c r="BM279" s="139" t="s">
        <v>389</v>
      </c>
    </row>
    <row r="280" spans="2:65" s="13" customFormat="1" ht="10.3">
      <c r="B280" s="148"/>
      <c r="D280" s="142" t="s">
        <v>137</v>
      </c>
      <c r="E280" s="149" t="s">
        <v>1</v>
      </c>
      <c r="F280" s="150" t="s">
        <v>81</v>
      </c>
      <c r="H280" s="151">
        <v>1</v>
      </c>
      <c r="I280" s="152"/>
      <c r="L280" s="148"/>
      <c r="M280" s="153"/>
      <c r="T280" s="154"/>
      <c r="AT280" s="149" t="s">
        <v>137</v>
      </c>
      <c r="AU280" s="149" t="s">
        <v>83</v>
      </c>
      <c r="AV280" s="13" t="s">
        <v>83</v>
      </c>
      <c r="AW280" s="13" t="s">
        <v>30</v>
      </c>
      <c r="AX280" s="13" t="s">
        <v>73</v>
      </c>
      <c r="AY280" s="149" t="s">
        <v>128</v>
      </c>
    </row>
    <row r="281" spans="2:65" s="1" customFormat="1" ht="16.5" customHeight="1">
      <c r="B281" s="30"/>
      <c r="C281" s="127" t="s">
        <v>390</v>
      </c>
      <c r="D281" s="127" t="s">
        <v>131</v>
      </c>
      <c r="E281" s="128" t="s">
        <v>391</v>
      </c>
      <c r="F281" s="129" t="s">
        <v>392</v>
      </c>
      <c r="G281" s="130" t="s">
        <v>199</v>
      </c>
      <c r="H281" s="131">
        <v>1</v>
      </c>
      <c r="I281" s="132"/>
      <c r="J281" s="133">
        <f>ROUND(I281*H281,2)</f>
        <v>0</v>
      </c>
      <c r="K281" s="134"/>
      <c r="L281" s="30"/>
      <c r="M281" s="135" t="s">
        <v>1</v>
      </c>
      <c r="N281" s="136" t="s">
        <v>38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210</v>
      </c>
      <c r="AT281" s="139" t="s">
        <v>131</v>
      </c>
      <c r="AU281" s="139" t="s">
        <v>83</v>
      </c>
      <c r="AY281" s="15" t="s">
        <v>128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5" t="s">
        <v>81</v>
      </c>
      <c r="BK281" s="140">
        <f>ROUND(I281*H281,2)</f>
        <v>0</v>
      </c>
      <c r="BL281" s="15" t="s">
        <v>210</v>
      </c>
      <c r="BM281" s="139" t="s">
        <v>393</v>
      </c>
    </row>
    <row r="282" spans="2:65" s="13" customFormat="1" ht="10.3">
      <c r="B282" s="148"/>
      <c r="D282" s="142" t="s">
        <v>137</v>
      </c>
      <c r="E282" s="149" t="s">
        <v>1</v>
      </c>
      <c r="F282" s="150" t="s">
        <v>81</v>
      </c>
      <c r="H282" s="151">
        <v>1</v>
      </c>
      <c r="I282" s="152"/>
      <c r="L282" s="148"/>
      <c r="M282" s="153"/>
      <c r="T282" s="154"/>
      <c r="AT282" s="149" t="s">
        <v>137</v>
      </c>
      <c r="AU282" s="149" t="s">
        <v>83</v>
      </c>
      <c r="AV282" s="13" t="s">
        <v>83</v>
      </c>
      <c r="AW282" s="13" t="s">
        <v>30</v>
      </c>
      <c r="AX282" s="13" t="s">
        <v>73</v>
      </c>
      <c r="AY282" s="149" t="s">
        <v>128</v>
      </c>
    </row>
    <row r="283" spans="2:65" s="1" customFormat="1" ht="24.2" customHeight="1">
      <c r="B283" s="30"/>
      <c r="C283" s="127" t="s">
        <v>394</v>
      </c>
      <c r="D283" s="127" t="s">
        <v>131</v>
      </c>
      <c r="E283" s="128" t="s">
        <v>395</v>
      </c>
      <c r="F283" s="129" t="s">
        <v>396</v>
      </c>
      <c r="G283" s="130" t="s">
        <v>162</v>
      </c>
      <c r="H283" s="131">
        <v>1</v>
      </c>
      <c r="I283" s="132"/>
      <c r="J283" s="133">
        <f>ROUND(I283*H283,2)</f>
        <v>0</v>
      </c>
      <c r="K283" s="134"/>
      <c r="L283" s="30"/>
      <c r="M283" s="135" t="s">
        <v>1</v>
      </c>
      <c r="N283" s="136" t="s">
        <v>38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210</v>
      </c>
      <c r="AT283" s="139" t="s">
        <v>131</v>
      </c>
      <c r="AU283" s="139" t="s">
        <v>83</v>
      </c>
      <c r="AY283" s="15" t="s">
        <v>128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5" t="s">
        <v>81</v>
      </c>
      <c r="BK283" s="140">
        <f>ROUND(I283*H283,2)</f>
        <v>0</v>
      </c>
      <c r="BL283" s="15" t="s">
        <v>210</v>
      </c>
      <c r="BM283" s="139" t="s">
        <v>397</v>
      </c>
    </row>
    <row r="284" spans="2:65" s="13" customFormat="1" ht="10.3">
      <c r="B284" s="148"/>
      <c r="D284" s="142" t="s">
        <v>137</v>
      </c>
      <c r="E284" s="149" t="s">
        <v>1</v>
      </c>
      <c r="F284" s="150" t="s">
        <v>81</v>
      </c>
      <c r="H284" s="151">
        <v>1</v>
      </c>
      <c r="I284" s="152"/>
      <c r="L284" s="148"/>
      <c r="M284" s="153"/>
      <c r="T284" s="154"/>
      <c r="AT284" s="149" t="s">
        <v>137</v>
      </c>
      <c r="AU284" s="149" t="s">
        <v>83</v>
      </c>
      <c r="AV284" s="13" t="s">
        <v>83</v>
      </c>
      <c r="AW284" s="13" t="s">
        <v>30</v>
      </c>
      <c r="AX284" s="13" t="s">
        <v>73</v>
      </c>
      <c r="AY284" s="149" t="s">
        <v>128</v>
      </c>
    </row>
    <row r="285" spans="2:65" s="1" customFormat="1" ht="24.2" customHeight="1">
      <c r="B285" s="30"/>
      <c r="C285" s="127" t="s">
        <v>398</v>
      </c>
      <c r="D285" s="127" t="s">
        <v>131</v>
      </c>
      <c r="E285" s="128" t="s">
        <v>399</v>
      </c>
      <c r="F285" s="129" t="s">
        <v>400</v>
      </c>
      <c r="G285" s="130" t="s">
        <v>162</v>
      </c>
      <c r="H285" s="131">
        <v>1</v>
      </c>
      <c r="I285" s="132"/>
      <c r="J285" s="133">
        <f>ROUND(I285*H285,2)</f>
        <v>0</v>
      </c>
      <c r="K285" s="134"/>
      <c r="L285" s="30"/>
      <c r="M285" s="135" t="s">
        <v>1</v>
      </c>
      <c r="N285" s="136" t="s">
        <v>38</v>
      </c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AR285" s="139" t="s">
        <v>210</v>
      </c>
      <c r="AT285" s="139" t="s">
        <v>131</v>
      </c>
      <c r="AU285" s="139" t="s">
        <v>83</v>
      </c>
      <c r="AY285" s="15" t="s">
        <v>128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5" t="s">
        <v>81</v>
      </c>
      <c r="BK285" s="140">
        <f>ROUND(I285*H285,2)</f>
        <v>0</v>
      </c>
      <c r="BL285" s="15" t="s">
        <v>210</v>
      </c>
      <c r="BM285" s="139" t="s">
        <v>401</v>
      </c>
    </row>
    <row r="286" spans="2:65" s="13" customFormat="1" ht="10.3">
      <c r="B286" s="148"/>
      <c r="D286" s="142" t="s">
        <v>137</v>
      </c>
      <c r="E286" s="149" t="s">
        <v>1</v>
      </c>
      <c r="F286" s="150" t="s">
        <v>81</v>
      </c>
      <c r="H286" s="151">
        <v>1</v>
      </c>
      <c r="I286" s="152"/>
      <c r="L286" s="148"/>
      <c r="M286" s="153"/>
      <c r="T286" s="154"/>
      <c r="AT286" s="149" t="s">
        <v>137</v>
      </c>
      <c r="AU286" s="149" t="s">
        <v>83</v>
      </c>
      <c r="AV286" s="13" t="s">
        <v>83</v>
      </c>
      <c r="AW286" s="13" t="s">
        <v>30</v>
      </c>
      <c r="AX286" s="13" t="s">
        <v>73</v>
      </c>
      <c r="AY286" s="149" t="s">
        <v>128</v>
      </c>
    </row>
    <row r="287" spans="2:65" s="1" customFormat="1" ht="24.2" customHeight="1">
      <c r="B287" s="30"/>
      <c r="C287" s="127" t="s">
        <v>402</v>
      </c>
      <c r="D287" s="127" t="s">
        <v>131</v>
      </c>
      <c r="E287" s="128" t="s">
        <v>403</v>
      </c>
      <c r="F287" s="129" t="s">
        <v>404</v>
      </c>
      <c r="G287" s="130" t="s">
        <v>162</v>
      </c>
      <c r="H287" s="131">
        <v>1</v>
      </c>
      <c r="I287" s="132"/>
      <c r="J287" s="133">
        <f>ROUND(I287*H287,2)</f>
        <v>0</v>
      </c>
      <c r="K287" s="134"/>
      <c r="L287" s="30"/>
      <c r="M287" s="135" t="s">
        <v>1</v>
      </c>
      <c r="N287" s="136" t="s">
        <v>38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210</v>
      </c>
      <c r="AT287" s="139" t="s">
        <v>131</v>
      </c>
      <c r="AU287" s="139" t="s">
        <v>83</v>
      </c>
      <c r="AY287" s="15" t="s">
        <v>128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5" t="s">
        <v>81</v>
      </c>
      <c r="BK287" s="140">
        <f>ROUND(I287*H287,2)</f>
        <v>0</v>
      </c>
      <c r="BL287" s="15" t="s">
        <v>210</v>
      </c>
      <c r="BM287" s="139" t="s">
        <v>405</v>
      </c>
    </row>
    <row r="288" spans="2:65" s="13" customFormat="1" ht="10.3">
      <c r="B288" s="148"/>
      <c r="D288" s="142" t="s">
        <v>137</v>
      </c>
      <c r="E288" s="149" t="s">
        <v>1</v>
      </c>
      <c r="F288" s="150" t="s">
        <v>81</v>
      </c>
      <c r="H288" s="151">
        <v>1</v>
      </c>
      <c r="I288" s="152"/>
      <c r="L288" s="148"/>
      <c r="M288" s="153"/>
      <c r="T288" s="154"/>
      <c r="AT288" s="149" t="s">
        <v>137</v>
      </c>
      <c r="AU288" s="149" t="s">
        <v>83</v>
      </c>
      <c r="AV288" s="13" t="s">
        <v>83</v>
      </c>
      <c r="AW288" s="13" t="s">
        <v>30</v>
      </c>
      <c r="AX288" s="13" t="s">
        <v>73</v>
      </c>
      <c r="AY288" s="149" t="s">
        <v>128</v>
      </c>
    </row>
    <row r="289" spans="2:65" s="1" customFormat="1" ht="16.5" customHeight="1">
      <c r="B289" s="30"/>
      <c r="C289" s="127" t="s">
        <v>406</v>
      </c>
      <c r="D289" s="127" t="s">
        <v>131</v>
      </c>
      <c r="E289" s="128" t="s">
        <v>407</v>
      </c>
      <c r="F289" s="129" t="s">
        <v>408</v>
      </c>
      <c r="G289" s="130" t="s">
        <v>162</v>
      </c>
      <c r="H289" s="131">
        <v>1</v>
      </c>
      <c r="I289" s="132"/>
      <c r="J289" s="133">
        <f>ROUND(I289*H289,2)</f>
        <v>0</v>
      </c>
      <c r="K289" s="134"/>
      <c r="L289" s="30"/>
      <c r="M289" s="135" t="s">
        <v>1</v>
      </c>
      <c r="N289" s="136" t="s">
        <v>38</v>
      </c>
      <c r="P289" s="137">
        <f>O289*H289</f>
        <v>0</v>
      </c>
      <c r="Q289" s="137">
        <v>0</v>
      </c>
      <c r="R289" s="137">
        <f>Q289*H289</f>
        <v>0</v>
      </c>
      <c r="S289" s="137">
        <v>0</v>
      </c>
      <c r="T289" s="138">
        <f>S289*H289</f>
        <v>0</v>
      </c>
      <c r="AR289" s="139" t="s">
        <v>210</v>
      </c>
      <c r="AT289" s="139" t="s">
        <v>131</v>
      </c>
      <c r="AU289" s="139" t="s">
        <v>83</v>
      </c>
      <c r="AY289" s="15" t="s">
        <v>128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5" t="s">
        <v>81</v>
      </c>
      <c r="BK289" s="140">
        <f>ROUND(I289*H289,2)</f>
        <v>0</v>
      </c>
      <c r="BL289" s="15" t="s">
        <v>210</v>
      </c>
      <c r="BM289" s="139" t="s">
        <v>409</v>
      </c>
    </row>
    <row r="290" spans="2:65" s="13" customFormat="1" ht="10.3">
      <c r="B290" s="148"/>
      <c r="D290" s="142" t="s">
        <v>137</v>
      </c>
      <c r="E290" s="149" t="s">
        <v>1</v>
      </c>
      <c r="F290" s="150" t="s">
        <v>81</v>
      </c>
      <c r="H290" s="151">
        <v>1</v>
      </c>
      <c r="I290" s="152"/>
      <c r="L290" s="148"/>
      <c r="M290" s="153"/>
      <c r="T290" s="154"/>
      <c r="AT290" s="149" t="s">
        <v>137</v>
      </c>
      <c r="AU290" s="149" t="s">
        <v>83</v>
      </c>
      <c r="AV290" s="13" t="s">
        <v>83</v>
      </c>
      <c r="AW290" s="13" t="s">
        <v>30</v>
      </c>
      <c r="AX290" s="13" t="s">
        <v>73</v>
      </c>
      <c r="AY290" s="149" t="s">
        <v>128</v>
      </c>
    </row>
    <row r="291" spans="2:65" s="1" customFormat="1" ht="24.2" customHeight="1">
      <c r="B291" s="30"/>
      <c r="C291" s="127" t="s">
        <v>410</v>
      </c>
      <c r="D291" s="127" t="s">
        <v>131</v>
      </c>
      <c r="E291" s="128" t="s">
        <v>411</v>
      </c>
      <c r="F291" s="129" t="s">
        <v>412</v>
      </c>
      <c r="G291" s="130" t="s">
        <v>199</v>
      </c>
      <c r="H291" s="131">
        <v>1</v>
      </c>
      <c r="I291" s="132"/>
      <c r="J291" s="133">
        <f>ROUND(I291*H291,2)</f>
        <v>0</v>
      </c>
      <c r="K291" s="134"/>
      <c r="L291" s="30"/>
      <c r="M291" s="135" t="s">
        <v>1</v>
      </c>
      <c r="N291" s="136" t="s">
        <v>38</v>
      </c>
      <c r="P291" s="137">
        <f>O291*H291</f>
        <v>0</v>
      </c>
      <c r="Q291" s="137">
        <v>0</v>
      </c>
      <c r="R291" s="137">
        <f>Q291*H291</f>
        <v>0</v>
      </c>
      <c r="S291" s="137">
        <v>0</v>
      </c>
      <c r="T291" s="138">
        <f>S291*H291</f>
        <v>0</v>
      </c>
      <c r="AR291" s="139" t="s">
        <v>210</v>
      </c>
      <c r="AT291" s="139" t="s">
        <v>131</v>
      </c>
      <c r="AU291" s="139" t="s">
        <v>83</v>
      </c>
      <c r="AY291" s="15" t="s">
        <v>128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5" t="s">
        <v>81</v>
      </c>
      <c r="BK291" s="140">
        <f>ROUND(I291*H291,2)</f>
        <v>0</v>
      </c>
      <c r="BL291" s="15" t="s">
        <v>210</v>
      </c>
      <c r="BM291" s="139" t="s">
        <v>413</v>
      </c>
    </row>
    <row r="292" spans="2:65" s="13" customFormat="1" ht="10.3">
      <c r="B292" s="148"/>
      <c r="D292" s="142" t="s">
        <v>137</v>
      </c>
      <c r="E292" s="149" t="s">
        <v>1</v>
      </c>
      <c r="F292" s="150" t="s">
        <v>81</v>
      </c>
      <c r="H292" s="151">
        <v>1</v>
      </c>
      <c r="I292" s="152"/>
      <c r="L292" s="148"/>
      <c r="M292" s="153"/>
      <c r="T292" s="154"/>
      <c r="AT292" s="149" t="s">
        <v>137</v>
      </c>
      <c r="AU292" s="149" t="s">
        <v>83</v>
      </c>
      <c r="AV292" s="13" t="s">
        <v>83</v>
      </c>
      <c r="AW292" s="13" t="s">
        <v>30</v>
      </c>
      <c r="AX292" s="13" t="s">
        <v>73</v>
      </c>
      <c r="AY292" s="149" t="s">
        <v>128</v>
      </c>
    </row>
    <row r="293" spans="2:65" s="1" customFormat="1" ht="16.5" customHeight="1">
      <c r="B293" s="30"/>
      <c r="C293" s="127" t="s">
        <v>414</v>
      </c>
      <c r="D293" s="127" t="s">
        <v>131</v>
      </c>
      <c r="E293" s="128" t="s">
        <v>415</v>
      </c>
      <c r="F293" s="129" t="s">
        <v>416</v>
      </c>
      <c r="G293" s="130" t="s">
        <v>199</v>
      </c>
      <c r="H293" s="131">
        <v>1</v>
      </c>
      <c r="I293" s="132"/>
      <c r="J293" s="133">
        <f>ROUND(I293*H293,2)</f>
        <v>0</v>
      </c>
      <c r="K293" s="134"/>
      <c r="L293" s="30"/>
      <c r="M293" s="135" t="s">
        <v>1</v>
      </c>
      <c r="N293" s="136" t="s">
        <v>38</v>
      </c>
      <c r="P293" s="137">
        <f>O293*H293</f>
        <v>0</v>
      </c>
      <c r="Q293" s="137">
        <v>0</v>
      </c>
      <c r="R293" s="137">
        <f>Q293*H293</f>
        <v>0</v>
      </c>
      <c r="S293" s="137">
        <v>0</v>
      </c>
      <c r="T293" s="138">
        <f>S293*H293</f>
        <v>0</v>
      </c>
      <c r="AR293" s="139" t="s">
        <v>210</v>
      </c>
      <c r="AT293" s="139" t="s">
        <v>131</v>
      </c>
      <c r="AU293" s="139" t="s">
        <v>83</v>
      </c>
      <c r="AY293" s="15" t="s">
        <v>128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5" t="s">
        <v>81</v>
      </c>
      <c r="BK293" s="140">
        <f>ROUND(I293*H293,2)</f>
        <v>0</v>
      </c>
      <c r="BL293" s="15" t="s">
        <v>210</v>
      </c>
      <c r="BM293" s="139" t="s">
        <v>417</v>
      </c>
    </row>
    <row r="294" spans="2:65" s="13" customFormat="1" ht="10.3">
      <c r="B294" s="148"/>
      <c r="D294" s="142" t="s">
        <v>137</v>
      </c>
      <c r="E294" s="149" t="s">
        <v>1</v>
      </c>
      <c r="F294" s="150" t="s">
        <v>81</v>
      </c>
      <c r="H294" s="151">
        <v>1</v>
      </c>
      <c r="I294" s="152"/>
      <c r="L294" s="148"/>
      <c r="M294" s="153"/>
      <c r="T294" s="154"/>
      <c r="AT294" s="149" t="s">
        <v>137</v>
      </c>
      <c r="AU294" s="149" t="s">
        <v>83</v>
      </c>
      <c r="AV294" s="13" t="s">
        <v>83</v>
      </c>
      <c r="AW294" s="13" t="s">
        <v>30</v>
      </c>
      <c r="AX294" s="13" t="s">
        <v>73</v>
      </c>
      <c r="AY294" s="149" t="s">
        <v>128</v>
      </c>
    </row>
    <row r="295" spans="2:65" s="1" customFormat="1" ht="24.2" customHeight="1">
      <c r="B295" s="30"/>
      <c r="C295" s="127" t="s">
        <v>418</v>
      </c>
      <c r="D295" s="127" t="s">
        <v>131</v>
      </c>
      <c r="E295" s="128" t="s">
        <v>419</v>
      </c>
      <c r="F295" s="129" t="s">
        <v>420</v>
      </c>
      <c r="G295" s="130" t="s">
        <v>382</v>
      </c>
      <c r="H295" s="166"/>
      <c r="I295" s="132"/>
      <c r="J295" s="133">
        <f>ROUND(I295*H295,2)</f>
        <v>0</v>
      </c>
      <c r="K295" s="134"/>
      <c r="L295" s="30"/>
      <c r="M295" s="135" t="s">
        <v>1</v>
      </c>
      <c r="N295" s="136" t="s">
        <v>38</v>
      </c>
      <c r="P295" s="137">
        <f>O295*H295</f>
        <v>0</v>
      </c>
      <c r="Q295" s="137">
        <v>0</v>
      </c>
      <c r="R295" s="137">
        <f>Q295*H295</f>
        <v>0</v>
      </c>
      <c r="S295" s="137">
        <v>0</v>
      </c>
      <c r="T295" s="138">
        <f>S295*H295</f>
        <v>0</v>
      </c>
      <c r="AR295" s="139" t="s">
        <v>210</v>
      </c>
      <c r="AT295" s="139" t="s">
        <v>131</v>
      </c>
      <c r="AU295" s="139" t="s">
        <v>83</v>
      </c>
      <c r="AY295" s="15" t="s">
        <v>128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5" t="s">
        <v>81</v>
      </c>
      <c r="BK295" s="140">
        <f>ROUND(I295*H295,2)</f>
        <v>0</v>
      </c>
      <c r="BL295" s="15" t="s">
        <v>210</v>
      </c>
      <c r="BM295" s="139" t="s">
        <v>421</v>
      </c>
    </row>
    <row r="296" spans="2:65" s="11" customFormat="1" ht="22.8" customHeight="1">
      <c r="B296" s="115"/>
      <c r="D296" s="116" t="s">
        <v>72</v>
      </c>
      <c r="E296" s="125" t="s">
        <v>422</v>
      </c>
      <c r="F296" s="125" t="s">
        <v>423</v>
      </c>
      <c r="I296" s="118"/>
      <c r="J296" s="126">
        <f>BK296</f>
        <v>0</v>
      </c>
      <c r="L296" s="115"/>
      <c r="M296" s="120"/>
      <c r="P296" s="121">
        <f>SUM(P297:P301)</f>
        <v>0</v>
      </c>
      <c r="R296" s="121">
        <f>SUM(R297:R301)</f>
        <v>0</v>
      </c>
      <c r="T296" s="122">
        <f>SUM(T297:T301)</f>
        <v>0</v>
      </c>
      <c r="AR296" s="116" t="s">
        <v>83</v>
      </c>
      <c r="AT296" s="123" t="s">
        <v>72</v>
      </c>
      <c r="AU296" s="123" t="s">
        <v>81</v>
      </c>
      <c r="AY296" s="116" t="s">
        <v>128</v>
      </c>
      <c r="BK296" s="124">
        <f>SUM(BK297:BK301)</f>
        <v>0</v>
      </c>
    </row>
    <row r="297" spans="2:65" s="1" customFormat="1" ht="24.2" customHeight="1">
      <c r="B297" s="30"/>
      <c r="C297" s="127" t="s">
        <v>424</v>
      </c>
      <c r="D297" s="127" t="s">
        <v>131</v>
      </c>
      <c r="E297" s="128" t="s">
        <v>425</v>
      </c>
      <c r="F297" s="129" t="s">
        <v>426</v>
      </c>
      <c r="G297" s="130" t="s">
        <v>199</v>
      </c>
      <c r="H297" s="131">
        <v>1</v>
      </c>
      <c r="I297" s="132"/>
      <c r="J297" s="133">
        <f>ROUND(I297*H297,2)</f>
        <v>0</v>
      </c>
      <c r="K297" s="134"/>
      <c r="L297" s="30"/>
      <c r="M297" s="135" t="s">
        <v>1</v>
      </c>
      <c r="N297" s="136" t="s">
        <v>38</v>
      </c>
      <c r="P297" s="137">
        <f>O297*H297</f>
        <v>0</v>
      </c>
      <c r="Q297" s="137">
        <v>0</v>
      </c>
      <c r="R297" s="137">
        <f>Q297*H297</f>
        <v>0</v>
      </c>
      <c r="S297" s="137">
        <v>0</v>
      </c>
      <c r="T297" s="138">
        <f>S297*H297</f>
        <v>0</v>
      </c>
      <c r="AR297" s="139" t="s">
        <v>210</v>
      </c>
      <c r="AT297" s="139" t="s">
        <v>131</v>
      </c>
      <c r="AU297" s="139" t="s">
        <v>83</v>
      </c>
      <c r="AY297" s="15" t="s">
        <v>128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5" t="s">
        <v>81</v>
      </c>
      <c r="BK297" s="140">
        <f>ROUND(I297*H297,2)</f>
        <v>0</v>
      </c>
      <c r="BL297" s="15" t="s">
        <v>210</v>
      </c>
      <c r="BM297" s="139" t="s">
        <v>427</v>
      </c>
    </row>
    <row r="298" spans="2:65" s="13" customFormat="1" ht="10.3">
      <c r="B298" s="148"/>
      <c r="D298" s="142" t="s">
        <v>137</v>
      </c>
      <c r="E298" s="149" t="s">
        <v>1</v>
      </c>
      <c r="F298" s="150" t="s">
        <v>81</v>
      </c>
      <c r="H298" s="151">
        <v>1</v>
      </c>
      <c r="I298" s="152"/>
      <c r="L298" s="148"/>
      <c r="M298" s="153"/>
      <c r="T298" s="154"/>
      <c r="AT298" s="149" t="s">
        <v>137</v>
      </c>
      <c r="AU298" s="149" t="s">
        <v>83</v>
      </c>
      <c r="AV298" s="13" t="s">
        <v>83</v>
      </c>
      <c r="AW298" s="13" t="s">
        <v>30</v>
      </c>
      <c r="AX298" s="13" t="s">
        <v>73</v>
      </c>
      <c r="AY298" s="149" t="s">
        <v>128</v>
      </c>
    </row>
    <row r="299" spans="2:65" s="1" customFormat="1" ht="16.5" customHeight="1">
      <c r="B299" s="30"/>
      <c r="C299" s="127" t="s">
        <v>428</v>
      </c>
      <c r="D299" s="127" t="s">
        <v>131</v>
      </c>
      <c r="E299" s="128" t="s">
        <v>429</v>
      </c>
      <c r="F299" s="129" t="s">
        <v>416</v>
      </c>
      <c r="G299" s="130" t="s">
        <v>199</v>
      </c>
      <c r="H299" s="131">
        <v>1</v>
      </c>
      <c r="I299" s="132"/>
      <c r="J299" s="133">
        <f>ROUND(I299*H299,2)</f>
        <v>0</v>
      </c>
      <c r="K299" s="134"/>
      <c r="L299" s="30"/>
      <c r="M299" s="135" t="s">
        <v>1</v>
      </c>
      <c r="N299" s="136" t="s">
        <v>38</v>
      </c>
      <c r="P299" s="137">
        <f>O299*H299</f>
        <v>0</v>
      </c>
      <c r="Q299" s="137">
        <v>0</v>
      </c>
      <c r="R299" s="137">
        <f>Q299*H299</f>
        <v>0</v>
      </c>
      <c r="S299" s="137">
        <v>0</v>
      </c>
      <c r="T299" s="138">
        <f>S299*H299</f>
        <v>0</v>
      </c>
      <c r="AR299" s="139" t="s">
        <v>210</v>
      </c>
      <c r="AT299" s="139" t="s">
        <v>131</v>
      </c>
      <c r="AU299" s="139" t="s">
        <v>83</v>
      </c>
      <c r="AY299" s="15" t="s">
        <v>128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5" t="s">
        <v>81</v>
      </c>
      <c r="BK299" s="140">
        <f>ROUND(I299*H299,2)</f>
        <v>0</v>
      </c>
      <c r="BL299" s="15" t="s">
        <v>210</v>
      </c>
      <c r="BM299" s="139" t="s">
        <v>430</v>
      </c>
    </row>
    <row r="300" spans="2:65" s="13" customFormat="1" ht="10.3">
      <c r="B300" s="148"/>
      <c r="D300" s="142" t="s">
        <v>137</v>
      </c>
      <c r="E300" s="149" t="s">
        <v>1</v>
      </c>
      <c r="F300" s="150" t="s">
        <v>81</v>
      </c>
      <c r="H300" s="151">
        <v>1</v>
      </c>
      <c r="I300" s="152"/>
      <c r="L300" s="148"/>
      <c r="M300" s="153"/>
      <c r="T300" s="154"/>
      <c r="AT300" s="149" t="s">
        <v>137</v>
      </c>
      <c r="AU300" s="149" t="s">
        <v>83</v>
      </c>
      <c r="AV300" s="13" t="s">
        <v>83</v>
      </c>
      <c r="AW300" s="13" t="s">
        <v>30</v>
      </c>
      <c r="AX300" s="13" t="s">
        <v>73</v>
      </c>
      <c r="AY300" s="149" t="s">
        <v>128</v>
      </c>
    </row>
    <row r="301" spans="2:65" s="1" customFormat="1" ht="24.2" customHeight="1">
      <c r="B301" s="30"/>
      <c r="C301" s="127" t="s">
        <v>431</v>
      </c>
      <c r="D301" s="127" t="s">
        <v>131</v>
      </c>
      <c r="E301" s="128" t="s">
        <v>432</v>
      </c>
      <c r="F301" s="129" t="s">
        <v>433</v>
      </c>
      <c r="G301" s="130" t="s">
        <v>382</v>
      </c>
      <c r="H301" s="166"/>
      <c r="I301" s="132"/>
      <c r="J301" s="133">
        <f>ROUND(I301*H301,2)</f>
        <v>0</v>
      </c>
      <c r="K301" s="134"/>
      <c r="L301" s="30"/>
      <c r="M301" s="135" t="s">
        <v>1</v>
      </c>
      <c r="N301" s="136" t="s">
        <v>38</v>
      </c>
      <c r="P301" s="137">
        <f>O301*H301</f>
        <v>0</v>
      </c>
      <c r="Q301" s="137">
        <v>0</v>
      </c>
      <c r="R301" s="137">
        <f>Q301*H301</f>
        <v>0</v>
      </c>
      <c r="S301" s="137">
        <v>0</v>
      </c>
      <c r="T301" s="138">
        <f>S301*H301</f>
        <v>0</v>
      </c>
      <c r="AR301" s="139" t="s">
        <v>210</v>
      </c>
      <c r="AT301" s="139" t="s">
        <v>131</v>
      </c>
      <c r="AU301" s="139" t="s">
        <v>83</v>
      </c>
      <c r="AY301" s="15" t="s">
        <v>128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5" t="s">
        <v>81</v>
      </c>
      <c r="BK301" s="140">
        <f>ROUND(I301*H301,2)</f>
        <v>0</v>
      </c>
      <c r="BL301" s="15" t="s">
        <v>210</v>
      </c>
      <c r="BM301" s="139" t="s">
        <v>434</v>
      </c>
    </row>
    <row r="302" spans="2:65" s="11" customFormat="1" ht="22.8" customHeight="1">
      <c r="B302" s="115"/>
      <c r="D302" s="116" t="s">
        <v>72</v>
      </c>
      <c r="E302" s="125" t="s">
        <v>435</v>
      </c>
      <c r="F302" s="125" t="s">
        <v>436</v>
      </c>
      <c r="I302" s="118"/>
      <c r="J302" s="126">
        <f>BK302</f>
        <v>0</v>
      </c>
      <c r="L302" s="115"/>
      <c r="M302" s="120"/>
      <c r="P302" s="121">
        <f>SUM(P303:P317)</f>
        <v>0</v>
      </c>
      <c r="R302" s="121">
        <f>SUM(R303:R317)</f>
        <v>0</v>
      </c>
      <c r="T302" s="122">
        <f>SUM(T303:T317)</f>
        <v>0</v>
      </c>
      <c r="AR302" s="116" t="s">
        <v>83</v>
      </c>
      <c r="AT302" s="123" t="s">
        <v>72</v>
      </c>
      <c r="AU302" s="123" t="s">
        <v>81</v>
      </c>
      <c r="AY302" s="116" t="s">
        <v>128</v>
      </c>
      <c r="BK302" s="124">
        <f>SUM(BK303:BK317)</f>
        <v>0</v>
      </c>
    </row>
    <row r="303" spans="2:65" s="1" customFormat="1" ht="24.2" customHeight="1">
      <c r="B303" s="30"/>
      <c r="C303" s="127" t="s">
        <v>437</v>
      </c>
      <c r="D303" s="127" t="s">
        <v>131</v>
      </c>
      <c r="E303" s="128" t="s">
        <v>438</v>
      </c>
      <c r="F303" s="129" t="s">
        <v>439</v>
      </c>
      <c r="G303" s="130" t="s">
        <v>199</v>
      </c>
      <c r="H303" s="131">
        <v>1</v>
      </c>
      <c r="I303" s="132"/>
      <c r="J303" s="133">
        <f>ROUND(I303*H303,2)</f>
        <v>0</v>
      </c>
      <c r="K303" s="134"/>
      <c r="L303" s="30"/>
      <c r="M303" s="135" t="s">
        <v>1</v>
      </c>
      <c r="N303" s="136" t="s">
        <v>38</v>
      </c>
      <c r="P303" s="137">
        <f>O303*H303</f>
        <v>0</v>
      </c>
      <c r="Q303" s="137">
        <v>0</v>
      </c>
      <c r="R303" s="137">
        <f>Q303*H303</f>
        <v>0</v>
      </c>
      <c r="S303" s="137">
        <v>0</v>
      </c>
      <c r="T303" s="138">
        <f>S303*H303</f>
        <v>0</v>
      </c>
      <c r="AR303" s="139" t="s">
        <v>210</v>
      </c>
      <c r="AT303" s="139" t="s">
        <v>131</v>
      </c>
      <c r="AU303" s="139" t="s">
        <v>83</v>
      </c>
      <c r="AY303" s="15" t="s">
        <v>128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5" t="s">
        <v>81</v>
      </c>
      <c r="BK303" s="140">
        <f>ROUND(I303*H303,2)</f>
        <v>0</v>
      </c>
      <c r="BL303" s="15" t="s">
        <v>210</v>
      </c>
      <c r="BM303" s="139" t="s">
        <v>440</v>
      </c>
    </row>
    <row r="304" spans="2:65" s="13" customFormat="1" ht="10.3">
      <c r="B304" s="148"/>
      <c r="D304" s="142" t="s">
        <v>137</v>
      </c>
      <c r="E304" s="149" t="s">
        <v>1</v>
      </c>
      <c r="F304" s="150" t="s">
        <v>81</v>
      </c>
      <c r="H304" s="151">
        <v>1</v>
      </c>
      <c r="I304" s="152"/>
      <c r="L304" s="148"/>
      <c r="M304" s="153"/>
      <c r="T304" s="154"/>
      <c r="AT304" s="149" t="s">
        <v>137</v>
      </c>
      <c r="AU304" s="149" t="s">
        <v>83</v>
      </c>
      <c r="AV304" s="13" t="s">
        <v>83</v>
      </c>
      <c r="AW304" s="13" t="s">
        <v>30</v>
      </c>
      <c r="AX304" s="13" t="s">
        <v>73</v>
      </c>
      <c r="AY304" s="149" t="s">
        <v>128</v>
      </c>
    </row>
    <row r="305" spans="2:65" s="1" customFormat="1" ht="24.2" customHeight="1">
      <c r="B305" s="30"/>
      <c r="C305" s="127" t="s">
        <v>441</v>
      </c>
      <c r="D305" s="127" t="s">
        <v>131</v>
      </c>
      <c r="E305" s="128" t="s">
        <v>442</v>
      </c>
      <c r="F305" s="129" t="s">
        <v>443</v>
      </c>
      <c r="G305" s="130" t="s">
        <v>199</v>
      </c>
      <c r="H305" s="131">
        <v>1</v>
      </c>
      <c r="I305" s="132"/>
      <c r="J305" s="133">
        <f>ROUND(I305*H305,2)</f>
        <v>0</v>
      </c>
      <c r="K305" s="134"/>
      <c r="L305" s="30"/>
      <c r="M305" s="135" t="s">
        <v>1</v>
      </c>
      <c r="N305" s="136" t="s">
        <v>38</v>
      </c>
      <c r="P305" s="137">
        <f>O305*H305</f>
        <v>0</v>
      </c>
      <c r="Q305" s="137">
        <v>0</v>
      </c>
      <c r="R305" s="137">
        <f>Q305*H305</f>
        <v>0</v>
      </c>
      <c r="S305" s="137">
        <v>0</v>
      </c>
      <c r="T305" s="138">
        <f>S305*H305</f>
        <v>0</v>
      </c>
      <c r="AR305" s="139" t="s">
        <v>210</v>
      </c>
      <c r="AT305" s="139" t="s">
        <v>131</v>
      </c>
      <c r="AU305" s="139" t="s">
        <v>83</v>
      </c>
      <c r="AY305" s="15" t="s">
        <v>128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5" t="s">
        <v>81</v>
      </c>
      <c r="BK305" s="140">
        <f>ROUND(I305*H305,2)</f>
        <v>0</v>
      </c>
      <c r="BL305" s="15" t="s">
        <v>210</v>
      </c>
      <c r="BM305" s="139" t="s">
        <v>444</v>
      </c>
    </row>
    <row r="306" spans="2:65" s="13" customFormat="1" ht="10.3">
      <c r="B306" s="148"/>
      <c r="D306" s="142" t="s">
        <v>137</v>
      </c>
      <c r="E306" s="149" t="s">
        <v>1</v>
      </c>
      <c r="F306" s="150" t="s">
        <v>81</v>
      </c>
      <c r="H306" s="151">
        <v>1</v>
      </c>
      <c r="I306" s="152"/>
      <c r="L306" s="148"/>
      <c r="M306" s="153"/>
      <c r="T306" s="154"/>
      <c r="AT306" s="149" t="s">
        <v>137</v>
      </c>
      <c r="AU306" s="149" t="s">
        <v>83</v>
      </c>
      <c r="AV306" s="13" t="s">
        <v>83</v>
      </c>
      <c r="AW306" s="13" t="s">
        <v>30</v>
      </c>
      <c r="AX306" s="13" t="s">
        <v>73</v>
      </c>
      <c r="AY306" s="149" t="s">
        <v>128</v>
      </c>
    </row>
    <row r="307" spans="2:65" s="1" customFormat="1" ht="16.5" customHeight="1">
      <c r="B307" s="30"/>
      <c r="C307" s="127" t="s">
        <v>445</v>
      </c>
      <c r="D307" s="127" t="s">
        <v>131</v>
      </c>
      <c r="E307" s="128" t="s">
        <v>446</v>
      </c>
      <c r="F307" s="129" t="s">
        <v>447</v>
      </c>
      <c r="G307" s="130" t="s">
        <v>199</v>
      </c>
      <c r="H307" s="131">
        <v>1</v>
      </c>
      <c r="I307" s="132"/>
      <c r="J307" s="133">
        <f>ROUND(I307*H307,2)</f>
        <v>0</v>
      </c>
      <c r="K307" s="134"/>
      <c r="L307" s="30"/>
      <c r="M307" s="135" t="s">
        <v>1</v>
      </c>
      <c r="N307" s="136" t="s">
        <v>38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210</v>
      </c>
      <c r="AT307" s="139" t="s">
        <v>131</v>
      </c>
      <c r="AU307" s="139" t="s">
        <v>83</v>
      </c>
      <c r="AY307" s="15" t="s">
        <v>128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5" t="s">
        <v>81</v>
      </c>
      <c r="BK307" s="140">
        <f>ROUND(I307*H307,2)</f>
        <v>0</v>
      </c>
      <c r="BL307" s="15" t="s">
        <v>210</v>
      </c>
      <c r="BM307" s="139" t="s">
        <v>448</v>
      </c>
    </row>
    <row r="308" spans="2:65" s="13" customFormat="1" ht="10.3">
      <c r="B308" s="148"/>
      <c r="D308" s="142" t="s">
        <v>137</v>
      </c>
      <c r="E308" s="149" t="s">
        <v>1</v>
      </c>
      <c r="F308" s="150" t="s">
        <v>81</v>
      </c>
      <c r="H308" s="151">
        <v>1</v>
      </c>
      <c r="I308" s="152"/>
      <c r="L308" s="148"/>
      <c r="M308" s="153"/>
      <c r="T308" s="154"/>
      <c r="AT308" s="149" t="s">
        <v>137</v>
      </c>
      <c r="AU308" s="149" t="s">
        <v>83</v>
      </c>
      <c r="AV308" s="13" t="s">
        <v>83</v>
      </c>
      <c r="AW308" s="13" t="s">
        <v>30</v>
      </c>
      <c r="AX308" s="13" t="s">
        <v>73</v>
      </c>
      <c r="AY308" s="149" t="s">
        <v>128</v>
      </c>
    </row>
    <row r="309" spans="2:65" s="1" customFormat="1" ht="16.5" customHeight="1">
      <c r="B309" s="30"/>
      <c r="C309" s="127" t="s">
        <v>449</v>
      </c>
      <c r="D309" s="127" t="s">
        <v>131</v>
      </c>
      <c r="E309" s="128" t="s">
        <v>450</v>
      </c>
      <c r="F309" s="129" t="s">
        <v>451</v>
      </c>
      <c r="G309" s="130" t="s">
        <v>199</v>
      </c>
      <c r="H309" s="131">
        <v>1</v>
      </c>
      <c r="I309" s="132"/>
      <c r="J309" s="133">
        <f>ROUND(I309*H309,2)</f>
        <v>0</v>
      </c>
      <c r="K309" s="134"/>
      <c r="L309" s="30"/>
      <c r="M309" s="135" t="s">
        <v>1</v>
      </c>
      <c r="N309" s="136" t="s">
        <v>38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210</v>
      </c>
      <c r="AT309" s="139" t="s">
        <v>131</v>
      </c>
      <c r="AU309" s="139" t="s">
        <v>83</v>
      </c>
      <c r="AY309" s="15" t="s">
        <v>128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5" t="s">
        <v>81</v>
      </c>
      <c r="BK309" s="140">
        <f>ROUND(I309*H309,2)</f>
        <v>0</v>
      </c>
      <c r="BL309" s="15" t="s">
        <v>210</v>
      </c>
      <c r="BM309" s="139" t="s">
        <v>452</v>
      </c>
    </row>
    <row r="310" spans="2:65" s="13" customFormat="1" ht="10.3">
      <c r="B310" s="148"/>
      <c r="D310" s="142" t="s">
        <v>137</v>
      </c>
      <c r="E310" s="149" t="s">
        <v>1</v>
      </c>
      <c r="F310" s="150" t="s">
        <v>81</v>
      </c>
      <c r="H310" s="151">
        <v>1</v>
      </c>
      <c r="I310" s="152"/>
      <c r="L310" s="148"/>
      <c r="M310" s="153"/>
      <c r="T310" s="154"/>
      <c r="AT310" s="149" t="s">
        <v>137</v>
      </c>
      <c r="AU310" s="149" t="s">
        <v>83</v>
      </c>
      <c r="AV310" s="13" t="s">
        <v>83</v>
      </c>
      <c r="AW310" s="13" t="s">
        <v>30</v>
      </c>
      <c r="AX310" s="13" t="s">
        <v>73</v>
      </c>
      <c r="AY310" s="149" t="s">
        <v>128</v>
      </c>
    </row>
    <row r="311" spans="2:65" s="1" customFormat="1" ht="16.5" customHeight="1">
      <c r="B311" s="30"/>
      <c r="C311" s="127" t="s">
        <v>453</v>
      </c>
      <c r="D311" s="127" t="s">
        <v>131</v>
      </c>
      <c r="E311" s="128" t="s">
        <v>454</v>
      </c>
      <c r="F311" s="129" t="s">
        <v>455</v>
      </c>
      <c r="G311" s="130" t="s">
        <v>199</v>
      </c>
      <c r="H311" s="131">
        <v>1</v>
      </c>
      <c r="I311" s="132"/>
      <c r="J311" s="133">
        <f>ROUND(I311*H311,2)</f>
        <v>0</v>
      </c>
      <c r="K311" s="134"/>
      <c r="L311" s="30"/>
      <c r="M311" s="135" t="s">
        <v>1</v>
      </c>
      <c r="N311" s="136" t="s">
        <v>38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210</v>
      </c>
      <c r="AT311" s="139" t="s">
        <v>131</v>
      </c>
      <c r="AU311" s="139" t="s">
        <v>83</v>
      </c>
      <c r="AY311" s="15" t="s">
        <v>128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5" t="s">
        <v>81</v>
      </c>
      <c r="BK311" s="140">
        <f>ROUND(I311*H311,2)</f>
        <v>0</v>
      </c>
      <c r="BL311" s="15" t="s">
        <v>210</v>
      </c>
      <c r="BM311" s="139" t="s">
        <v>456</v>
      </c>
    </row>
    <row r="312" spans="2:65" s="13" customFormat="1" ht="10.3">
      <c r="B312" s="148"/>
      <c r="D312" s="142" t="s">
        <v>137</v>
      </c>
      <c r="E312" s="149" t="s">
        <v>1</v>
      </c>
      <c r="F312" s="150" t="s">
        <v>81</v>
      </c>
      <c r="H312" s="151">
        <v>1</v>
      </c>
      <c r="I312" s="152"/>
      <c r="L312" s="148"/>
      <c r="M312" s="153"/>
      <c r="T312" s="154"/>
      <c r="AT312" s="149" t="s">
        <v>137</v>
      </c>
      <c r="AU312" s="149" t="s">
        <v>83</v>
      </c>
      <c r="AV312" s="13" t="s">
        <v>83</v>
      </c>
      <c r="AW312" s="13" t="s">
        <v>30</v>
      </c>
      <c r="AX312" s="13" t="s">
        <v>73</v>
      </c>
      <c r="AY312" s="149" t="s">
        <v>128</v>
      </c>
    </row>
    <row r="313" spans="2:65" s="1" customFormat="1" ht="16.5" customHeight="1">
      <c r="B313" s="30"/>
      <c r="C313" s="127" t="s">
        <v>457</v>
      </c>
      <c r="D313" s="127" t="s">
        <v>131</v>
      </c>
      <c r="E313" s="128" t="s">
        <v>458</v>
      </c>
      <c r="F313" s="129" t="s">
        <v>459</v>
      </c>
      <c r="G313" s="130" t="s">
        <v>199</v>
      </c>
      <c r="H313" s="131">
        <v>1</v>
      </c>
      <c r="I313" s="132"/>
      <c r="J313" s="133">
        <f>ROUND(I313*H313,2)</f>
        <v>0</v>
      </c>
      <c r="K313" s="134"/>
      <c r="L313" s="30"/>
      <c r="M313" s="135" t="s">
        <v>1</v>
      </c>
      <c r="N313" s="136" t="s">
        <v>38</v>
      </c>
      <c r="P313" s="137">
        <f>O313*H313</f>
        <v>0</v>
      </c>
      <c r="Q313" s="137">
        <v>0</v>
      </c>
      <c r="R313" s="137">
        <f>Q313*H313</f>
        <v>0</v>
      </c>
      <c r="S313" s="137">
        <v>0</v>
      </c>
      <c r="T313" s="138">
        <f>S313*H313</f>
        <v>0</v>
      </c>
      <c r="AR313" s="139" t="s">
        <v>210</v>
      </c>
      <c r="AT313" s="139" t="s">
        <v>131</v>
      </c>
      <c r="AU313" s="139" t="s">
        <v>83</v>
      </c>
      <c r="AY313" s="15" t="s">
        <v>128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5" t="s">
        <v>81</v>
      </c>
      <c r="BK313" s="140">
        <f>ROUND(I313*H313,2)</f>
        <v>0</v>
      </c>
      <c r="BL313" s="15" t="s">
        <v>210</v>
      </c>
      <c r="BM313" s="139" t="s">
        <v>460</v>
      </c>
    </row>
    <row r="314" spans="2:65" s="13" customFormat="1" ht="10.3">
      <c r="B314" s="148"/>
      <c r="D314" s="142" t="s">
        <v>137</v>
      </c>
      <c r="E314" s="149" t="s">
        <v>1</v>
      </c>
      <c r="F314" s="150" t="s">
        <v>81</v>
      </c>
      <c r="H314" s="151">
        <v>1</v>
      </c>
      <c r="I314" s="152"/>
      <c r="L314" s="148"/>
      <c r="M314" s="153"/>
      <c r="T314" s="154"/>
      <c r="AT314" s="149" t="s">
        <v>137</v>
      </c>
      <c r="AU314" s="149" t="s">
        <v>83</v>
      </c>
      <c r="AV314" s="13" t="s">
        <v>83</v>
      </c>
      <c r="AW314" s="13" t="s">
        <v>30</v>
      </c>
      <c r="AX314" s="13" t="s">
        <v>73</v>
      </c>
      <c r="AY314" s="149" t="s">
        <v>128</v>
      </c>
    </row>
    <row r="315" spans="2:65" s="1" customFormat="1" ht="16.5" customHeight="1">
      <c r="B315" s="30"/>
      <c r="C315" s="127" t="s">
        <v>461</v>
      </c>
      <c r="D315" s="127" t="s">
        <v>131</v>
      </c>
      <c r="E315" s="128" t="s">
        <v>462</v>
      </c>
      <c r="F315" s="129" t="s">
        <v>416</v>
      </c>
      <c r="G315" s="130" t="s">
        <v>199</v>
      </c>
      <c r="H315" s="131">
        <v>1</v>
      </c>
      <c r="I315" s="132"/>
      <c r="J315" s="133">
        <f>ROUND(I315*H315,2)</f>
        <v>0</v>
      </c>
      <c r="K315" s="134"/>
      <c r="L315" s="30"/>
      <c r="M315" s="135" t="s">
        <v>1</v>
      </c>
      <c r="N315" s="136" t="s">
        <v>38</v>
      </c>
      <c r="P315" s="137">
        <f>O315*H315</f>
        <v>0</v>
      </c>
      <c r="Q315" s="137">
        <v>0</v>
      </c>
      <c r="R315" s="137">
        <f>Q315*H315</f>
        <v>0</v>
      </c>
      <c r="S315" s="137">
        <v>0</v>
      </c>
      <c r="T315" s="138">
        <f>S315*H315</f>
        <v>0</v>
      </c>
      <c r="AR315" s="139" t="s">
        <v>210</v>
      </c>
      <c r="AT315" s="139" t="s">
        <v>131</v>
      </c>
      <c r="AU315" s="139" t="s">
        <v>83</v>
      </c>
      <c r="AY315" s="15" t="s">
        <v>128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5" t="s">
        <v>81</v>
      </c>
      <c r="BK315" s="140">
        <f>ROUND(I315*H315,2)</f>
        <v>0</v>
      </c>
      <c r="BL315" s="15" t="s">
        <v>210</v>
      </c>
      <c r="BM315" s="139" t="s">
        <v>463</v>
      </c>
    </row>
    <row r="316" spans="2:65" s="13" customFormat="1" ht="10.3">
      <c r="B316" s="148"/>
      <c r="D316" s="142" t="s">
        <v>137</v>
      </c>
      <c r="E316" s="149" t="s">
        <v>1</v>
      </c>
      <c r="F316" s="150" t="s">
        <v>81</v>
      </c>
      <c r="H316" s="151">
        <v>1</v>
      </c>
      <c r="I316" s="152"/>
      <c r="L316" s="148"/>
      <c r="M316" s="153"/>
      <c r="T316" s="154"/>
      <c r="AT316" s="149" t="s">
        <v>137</v>
      </c>
      <c r="AU316" s="149" t="s">
        <v>83</v>
      </c>
      <c r="AV316" s="13" t="s">
        <v>83</v>
      </c>
      <c r="AW316" s="13" t="s">
        <v>30</v>
      </c>
      <c r="AX316" s="13" t="s">
        <v>73</v>
      </c>
      <c r="AY316" s="149" t="s">
        <v>128</v>
      </c>
    </row>
    <row r="317" spans="2:65" s="1" customFormat="1" ht="24.2" customHeight="1">
      <c r="B317" s="30"/>
      <c r="C317" s="127" t="s">
        <v>464</v>
      </c>
      <c r="D317" s="127" t="s">
        <v>131</v>
      </c>
      <c r="E317" s="128" t="s">
        <v>465</v>
      </c>
      <c r="F317" s="129" t="s">
        <v>466</v>
      </c>
      <c r="G317" s="130" t="s">
        <v>382</v>
      </c>
      <c r="H317" s="166"/>
      <c r="I317" s="132"/>
      <c r="J317" s="133">
        <f>ROUND(I317*H317,2)</f>
        <v>0</v>
      </c>
      <c r="K317" s="134"/>
      <c r="L317" s="30"/>
      <c r="M317" s="135" t="s">
        <v>1</v>
      </c>
      <c r="N317" s="136" t="s">
        <v>38</v>
      </c>
      <c r="P317" s="137">
        <f>O317*H317</f>
        <v>0</v>
      </c>
      <c r="Q317" s="137">
        <v>0</v>
      </c>
      <c r="R317" s="137">
        <f>Q317*H317</f>
        <v>0</v>
      </c>
      <c r="S317" s="137">
        <v>0</v>
      </c>
      <c r="T317" s="138">
        <f>S317*H317</f>
        <v>0</v>
      </c>
      <c r="AR317" s="139" t="s">
        <v>210</v>
      </c>
      <c r="AT317" s="139" t="s">
        <v>131</v>
      </c>
      <c r="AU317" s="139" t="s">
        <v>83</v>
      </c>
      <c r="AY317" s="15" t="s">
        <v>128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5" t="s">
        <v>81</v>
      </c>
      <c r="BK317" s="140">
        <f>ROUND(I317*H317,2)</f>
        <v>0</v>
      </c>
      <c r="BL317" s="15" t="s">
        <v>210</v>
      </c>
      <c r="BM317" s="139" t="s">
        <v>467</v>
      </c>
    </row>
    <row r="318" spans="2:65" s="11" customFormat="1" ht="22.8" customHeight="1">
      <c r="B318" s="115"/>
      <c r="D318" s="116" t="s">
        <v>72</v>
      </c>
      <c r="E318" s="125" t="s">
        <v>468</v>
      </c>
      <c r="F318" s="125" t="s">
        <v>469</v>
      </c>
      <c r="I318" s="118"/>
      <c r="J318" s="126">
        <f>BK318</f>
        <v>0</v>
      </c>
      <c r="L318" s="115"/>
      <c r="M318" s="120"/>
      <c r="P318" s="121">
        <f>SUM(P319:P331)</f>
        <v>0</v>
      </c>
      <c r="R318" s="121">
        <f>SUM(R319:R331)</f>
        <v>1.9607670399999999</v>
      </c>
      <c r="T318" s="122">
        <f>SUM(T319:T331)</f>
        <v>0</v>
      </c>
      <c r="AR318" s="116" t="s">
        <v>83</v>
      </c>
      <c r="AT318" s="123" t="s">
        <v>72</v>
      </c>
      <c r="AU318" s="123" t="s">
        <v>81</v>
      </c>
      <c r="AY318" s="116" t="s">
        <v>128</v>
      </c>
      <c r="BK318" s="124">
        <f>SUM(BK319:BK331)</f>
        <v>0</v>
      </c>
    </row>
    <row r="319" spans="2:65" s="1" customFormat="1" ht="24.2" customHeight="1">
      <c r="B319" s="30"/>
      <c r="C319" s="127" t="s">
        <v>470</v>
      </c>
      <c r="D319" s="127" t="s">
        <v>131</v>
      </c>
      <c r="E319" s="128" t="s">
        <v>471</v>
      </c>
      <c r="F319" s="129" t="s">
        <v>472</v>
      </c>
      <c r="G319" s="130" t="s">
        <v>223</v>
      </c>
      <c r="H319" s="131">
        <v>1.0580000000000001</v>
      </c>
      <c r="I319" s="132"/>
      <c r="J319" s="133">
        <f>ROUND(I319*H319,2)</f>
        <v>0</v>
      </c>
      <c r="K319" s="134"/>
      <c r="L319" s="30"/>
      <c r="M319" s="135" t="s">
        <v>1</v>
      </c>
      <c r="N319" s="136" t="s">
        <v>38</v>
      </c>
      <c r="P319" s="137">
        <f>O319*H319</f>
        <v>0</v>
      </c>
      <c r="Q319" s="137">
        <v>1.2199999999999999E-3</v>
      </c>
      <c r="R319" s="137">
        <f>Q319*H319</f>
        <v>1.29076E-3</v>
      </c>
      <c r="S319" s="137">
        <v>0</v>
      </c>
      <c r="T319" s="138">
        <f>S319*H319</f>
        <v>0</v>
      </c>
      <c r="AR319" s="139" t="s">
        <v>210</v>
      </c>
      <c r="AT319" s="139" t="s">
        <v>131</v>
      </c>
      <c r="AU319" s="139" t="s">
        <v>83</v>
      </c>
      <c r="AY319" s="15" t="s">
        <v>128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5" t="s">
        <v>81</v>
      </c>
      <c r="BK319" s="140">
        <f>ROUND(I319*H319,2)</f>
        <v>0</v>
      </c>
      <c r="BL319" s="15" t="s">
        <v>210</v>
      </c>
      <c r="BM319" s="139" t="s">
        <v>473</v>
      </c>
    </row>
    <row r="320" spans="2:65" s="13" customFormat="1" ht="10.3">
      <c r="B320" s="148"/>
      <c r="D320" s="142" t="s">
        <v>137</v>
      </c>
      <c r="E320" s="149" t="s">
        <v>1</v>
      </c>
      <c r="F320" s="150" t="s">
        <v>474</v>
      </c>
      <c r="H320" s="151">
        <v>1.0580000000000001</v>
      </c>
      <c r="I320" s="152"/>
      <c r="L320" s="148"/>
      <c r="M320" s="153"/>
      <c r="T320" s="154"/>
      <c r="AT320" s="149" t="s">
        <v>137</v>
      </c>
      <c r="AU320" s="149" t="s">
        <v>83</v>
      </c>
      <c r="AV320" s="13" t="s">
        <v>83</v>
      </c>
      <c r="AW320" s="13" t="s">
        <v>30</v>
      </c>
      <c r="AX320" s="13" t="s">
        <v>73</v>
      </c>
      <c r="AY320" s="149" t="s">
        <v>128</v>
      </c>
    </row>
    <row r="321" spans="2:65" s="1" customFormat="1" ht="21.75" customHeight="1">
      <c r="B321" s="30"/>
      <c r="C321" s="127" t="s">
        <v>475</v>
      </c>
      <c r="D321" s="127" t="s">
        <v>131</v>
      </c>
      <c r="E321" s="128" t="s">
        <v>476</v>
      </c>
      <c r="F321" s="129" t="s">
        <v>477</v>
      </c>
      <c r="G321" s="130" t="s">
        <v>134</v>
      </c>
      <c r="H321" s="131">
        <v>42.305999999999997</v>
      </c>
      <c r="I321" s="132"/>
      <c r="J321" s="133">
        <f>ROUND(I321*H321,2)</f>
        <v>0</v>
      </c>
      <c r="K321" s="134"/>
      <c r="L321" s="30"/>
      <c r="M321" s="135" t="s">
        <v>1</v>
      </c>
      <c r="N321" s="136" t="s">
        <v>38</v>
      </c>
      <c r="P321" s="137">
        <f>O321*H321</f>
        <v>0</v>
      </c>
      <c r="Q321" s="137">
        <v>1.9130000000000001E-2</v>
      </c>
      <c r="R321" s="137">
        <f>Q321*H321</f>
        <v>0.80931377999999998</v>
      </c>
      <c r="S321" s="137">
        <v>0</v>
      </c>
      <c r="T321" s="138">
        <f>S321*H321</f>
        <v>0</v>
      </c>
      <c r="AR321" s="139" t="s">
        <v>210</v>
      </c>
      <c r="AT321" s="139" t="s">
        <v>131</v>
      </c>
      <c r="AU321" s="139" t="s">
        <v>83</v>
      </c>
      <c r="AY321" s="15" t="s">
        <v>128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5" t="s">
        <v>81</v>
      </c>
      <c r="BK321" s="140">
        <f>ROUND(I321*H321,2)</f>
        <v>0</v>
      </c>
      <c r="BL321" s="15" t="s">
        <v>210</v>
      </c>
      <c r="BM321" s="139" t="s">
        <v>478</v>
      </c>
    </row>
    <row r="322" spans="2:65" s="12" customFormat="1" ht="10.3">
      <c r="B322" s="141"/>
      <c r="D322" s="142" t="s">
        <v>137</v>
      </c>
      <c r="E322" s="143" t="s">
        <v>1</v>
      </c>
      <c r="F322" s="144" t="s">
        <v>310</v>
      </c>
      <c r="H322" s="143" t="s">
        <v>1</v>
      </c>
      <c r="I322" s="145"/>
      <c r="L322" s="141"/>
      <c r="M322" s="146"/>
      <c r="T322" s="147"/>
      <c r="AT322" s="143" t="s">
        <v>137</v>
      </c>
      <c r="AU322" s="143" t="s">
        <v>83</v>
      </c>
      <c r="AV322" s="12" t="s">
        <v>81</v>
      </c>
      <c r="AW322" s="12" t="s">
        <v>30</v>
      </c>
      <c r="AX322" s="12" t="s">
        <v>73</v>
      </c>
      <c r="AY322" s="143" t="s">
        <v>128</v>
      </c>
    </row>
    <row r="323" spans="2:65" s="13" customFormat="1" ht="10.3">
      <c r="B323" s="148"/>
      <c r="D323" s="142" t="s">
        <v>137</v>
      </c>
      <c r="E323" s="149" t="s">
        <v>1</v>
      </c>
      <c r="F323" s="150" t="s">
        <v>479</v>
      </c>
      <c r="H323" s="151">
        <v>42.305999999999997</v>
      </c>
      <c r="I323" s="152"/>
      <c r="L323" s="148"/>
      <c r="M323" s="153"/>
      <c r="T323" s="154"/>
      <c r="AT323" s="149" t="s">
        <v>137</v>
      </c>
      <c r="AU323" s="149" t="s">
        <v>83</v>
      </c>
      <c r="AV323" s="13" t="s">
        <v>83</v>
      </c>
      <c r="AW323" s="13" t="s">
        <v>30</v>
      </c>
      <c r="AX323" s="13" t="s">
        <v>73</v>
      </c>
      <c r="AY323" s="149" t="s">
        <v>128</v>
      </c>
    </row>
    <row r="324" spans="2:65" s="1" customFormat="1" ht="33" customHeight="1">
      <c r="B324" s="30"/>
      <c r="C324" s="127" t="s">
        <v>480</v>
      </c>
      <c r="D324" s="127" t="s">
        <v>131</v>
      </c>
      <c r="E324" s="128" t="s">
        <v>481</v>
      </c>
      <c r="F324" s="129" t="s">
        <v>482</v>
      </c>
      <c r="G324" s="130" t="s">
        <v>134</v>
      </c>
      <c r="H324" s="131">
        <v>72.47</v>
      </c>
      <c r="I324" s="132"/>
      <c r="J324" s="133">
        <f>ROUND(I324*H324,2)</f>
        <v>0</v>
      </c>
      <c r="K324" s="134"/>
      <c r="L324" s="30"/>
      <c r="M324" s="135" t="s">
        <v>1</v>
      </c>
      <c r="N324" s="136" t="s">
        <v>38</v>
      </c>
      <c r="P324" s="137">
        <f>O324*H324</f>
        <v>0</v>
      </c>
      <c r="Q324" s="137">
        <v>1.5650000000000001E-2</v>
      </c>
      <c r="R324" s="137">
        <f>Q324*H324</f>
        <v>1.1341555000000001</v>
      </c>
      <c r="S324" s="137">
        <v>0</v>
      </c>
      <c r="T324" s="138">
        <f>S324*H324</f>
        <v>0</v>
      </c>
      <c r="AR324" s="139" t="s">
        <v>210</v>
      </c>
      <c r="AT324" s="139" t="s">
        <v>131</v>
      </c>
      <c r="AU324" s="139" t="s">
        <v>83</v>
      </c>
      <c r="AY324" s="15" t="s">
        <v>128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5" t="s">
        <v>81</v>
      </c>
      <c r="BK324" s="140">
        <f>ROUND(I324*H324,2)</f>
        <v>0</v>
      </c>
      <c r="BL324" s="15" t="s">
        <v>210</v>
      </c>
      <c r="BM324" s="139" t="s">
        <v>483</v>
      </c>
    </row>
    <row r="325" spans="2:65" s="12" customFormat="1" ht="10.3">
      <c r="B325" s="141"/>
      <c r="D325" s="142" t="s">
        <v>137</v>
      </c>
      <c r="E325" s="143" t="s">
        <v>1</v>
      </c>
      <c r="F325" s="144" t="s">
        <v>138</v>
      </c>
      <c r="H325" s="143" t="s">
        <v>1</v>
      </c>
      <c r="I325" s="145"/>
      <c r="L325" s="141"/>
      <c r="M325" s="146"/>
      <c r="T325" s="147"/>
      <c r="AT325" s="143" t="s">
        <v>137</v>
      </c>
      <c r="AU325" s="143" t="s">
        <v>83</v>
      </c>
      <c r="AV325" s="12" t="s">
        <v>81</v>
      </c>
      <c r="AW325" s="12" t="s">
        <v>30</v>
      </c>
      <c r="AX325" s="12" t="s">
        <v>73</v>
      </c>
      <c r="AY325" s="143" t="s">
        <v>128</v>
      </c>
    </row>
    <row r="326" spans="2:65" s="13" customFormat="1" ht="10.3">
      <c r="B326" s="148"/>
      <c r="D326" s="142" t="s">
        <v>137</v>
      </c>
      <c r="E326" s="149" t="s">
        <v>1</v>
      </c>
      <c r="F326" s="150" t="s">
        <v>484</v>
      </c>
      <c r="H326" s="151">
        <v>72.47</v>
      </c>
      <c r="I326" s="152"/>
      <c r="L326" s="148"/>
      <c r="M326" s="153"/>
      <c r="T326" s="154"/>
      <c r="AT326" s="149" t="s">
        <v>137</v>
      </c>
      <c r="AU326" s="149" t="s">
        <v>83</v>
      </c>
      <c r="AV326" s="13" t="s">
        <v>83</v>
      </c>
      <c r="AW326" s="13" t="s">
        <v>30</v>
      </c>
      <c r="AX326" s="13" t="s">
        <v>73</v>
      </c>
      <c r="AY326" s="149" t="s">
        <v>128</v>
      </c>
    </row>
    <row r="327" spans="2:65" s="1" customFormat="1" ht="24.2" customHeight="1">
      <c r="B327" s="30"/>
      <c r="C327" s="127" t="s">
        <v>485</v>
      </c>
      <c r="D327" s="127" t="s">
        <v>131</v>
      </c>
      <c r="E327" s="128" t="s">
        <v>486</v>
      </c>
      <c r="F327" s="129" t="s">
        <v>487</v>
      </c>
      <c r="G327" s="130" t="s">
        <v>223</v>
      </c>
      <c r="H327" s="131">
        <v>1.0580000000000001</v>
      </c>
      <c r="I327" s="132"/>
      <c r="J327" s="133">
        <f>ROUND(I327*H327,2)</f>
        <v>0</v>
      </c>
      <c r="K327" s="134"/>
      <c r="L327" s="30"/>
      <c r="M327" s="135" t="s">
        <v>1</v>
      </c>
      <c r="N327" s="136" t="s">
        <v>38</v>
      </c>
      <c r="P327" s="137">
        <f>O327*H327</f>
        <v>0</v>
      </c>
      <c r="Q327" s="137">
        <v>2.8E-3</v>
      </c>
      <c r="R327" s="137">
        <f>Q327*H327</f>
        <v>2.9624E-3</v>
      </c>
      <c r="S327" s="137">
        <v>0</v>
      </c>
      <c r="T327" s="138">
        <f>S327*H327</f>
        <v>0</v>
      </c>
      <c r="AR327" s="139" t="s">
        <v>210</v>
      </c>
      <c r="AT327" s="139" t="s">
        <v>131</v>
      </c>
      <c r="AU327" s="139" t="s">
        <v>83</v>
      </c>
      <c r="AY327" s="15" t="s">
        <v>128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5" t="s">
        <v>81</v>
      </c>
      <c r="BK327" s="140">
        <f>ROUND(I327*H327,2)</f>
        <v>0</v>
      </c>
      <c r="BL327" s="15" t="s">
        <v>210</v>
      </c>
      <c r="BM327" s="139" t="s">
        <v>488</v>
      </c>
    </row>
    <row r="328" spans="2:65" s="13" customFormat="1" ht="10.3">
      <c r="B328" s="148"/>
      <c r="D328" s="142" t="s">
        <v>137</v>
      </c>
      <c r="E328" s="149" t="s">
        <v>1</v>
      </c>
      <c r="F328" s="150" t="s">
        <v>474</v>
      </c>
      <c r="H328" s="151">
        <v>1.0580000000000001</v>
      </c>
      <c r="I328" s="152"/>
      <c r="L328" s="148"/>
      <c r="M328" s="153"/>
      <c r="T328" s="154"/>
      <c r="AT328" s="149" t="s">
        <v>137</v>
      </c>
      <c r="AU328" s="149" t="s">
        <v>83</v>
      </c>
      <c r="AV328" s="13" t="s">
        <v>83</v>
      </c>
      <c r="AW328" s="13" t="s">
        <v>30</v>
      </c>
      <c r="AX328" s="13" t="s">
        <v>73</v>
      </c>
      <c r="AY328" s="149" t="s">
        <v>128</v>
      </c>
    </row>
    <row r="329" spans="2:65" s="1" customFormat="1" ht="21.75" customHeight="1">
      <c r="B329" s="30"/>
      <c r="C329" s="127" t="s">
        <v>489</v>
      </c>
      <c r="D329" s="127" t="s">
        <v>131</v>
      </c>
      <c r="E329" s="128" t="s">
        <v>490</v>
      </c>
      <c r="F329" s="129" t="s">
        <v>491</v>
      </c>
      <c r="G329" s="130" t="s">
        <v>134</v>
      </c>
      <c r="H329" s="131">
        <v>72.47</v>
      </c>
      <c r="I329" s="132"/>
      <c r="J329" s="133">
        <f>ROUND(I329*H329,2)</f>
        <v>0</v>
      </c>
      <c r="K329" s="134"/>
      <c r="L329" s="30"/>
      <c r="M329" s="135" t="s">
        <v>1</v>
      </c>
      <c r="N329" s="136" t="s">
        <v>38</v>
      </c>
      <c r="P329" s="137">
        <f>O329*H329</f>
        <v>0</v>
      </c>
      <c r="Q329" s="137">
        <v>1.8000000000000001E-4</v>
      </c>
      <c r="R329" s="137">
        <f>Q329*H329</f>
        <v>1.30446E-2</v>
      </c>
      <c r="S329" s="137">
        <v>0</v>
      </c>
      <c r="T329" s="138">
        <f>S329*H329</f>
        <v>0</v>
      </c>
      <c r="AR329" s="139" t="s">
        <v>210</v>
      </c>
      <c r="AT329" s="139" t="s">
        <v>131</v>
      </c>
      <c r="AU329" s="139" t="s">
        <v>83</v>
      </c>
      <c r="AY329" s="15" t="s">
        <v>128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5" t="s">
        <v>81</v>
      </c>
      <c r="BK329" s="140">
        <f>ROUND(I329*H329,2)</f>
        <v>0</v>
      </c>
      <c r="BL329" s="15" t="s">
        <v>210</v>
      </c>
      <c r="BM329" s="139" t="s">
        <v>492</v>
      </c>
    </row>
    <row r="330" spans="2:65" s="13" customFormat="1" ht="10.3">
      <c r="B330" s="148"/>
      <c r="D330" s="142" t="s">
        <v>137</v>
      </c>
      <c r="E330" s="149" t="s">
        <v>1</v>
      </c>
      <c r="F330" s="150" t="s">
        <v>493</v>
      </c>
      <c r="H330" s="151">
        <v>72.47</v>
      </c>
      <c r="I330" s="152"/>
      <c r="L330" s="148"/>
      <c r="M330" s="153"/>
      <c r="T330" s="154"/>
      <c r="AT330" s="149" t="s">
        <v>137</v>
      </c>
      <c r="AU330" s="149" t="s">
        <v>83</v>
      </c>
      <c r="AV330" s="13" t="s">
        <v>83</v>
      </c>
      <c r="AW330" s="13" t="s">
        <v>30</v>
      </c>
      <c r="AX330" s="13" t="s">
        <v>73</v>
      </c>
      <c r="AY330" s="149" t="s">
        <v>128</v>
      </c>
    </row>
    <row r="331" spans="2:65" s="1" customFormat="1" ht="24.2" customHeight="1">
      <c r="B331" s="30"/>
      <c r="C331" s="127" t="s">
        <v>494</v>
      </c>
      <c r="D331" s="127" t="s">
        <v>131</v>
      </c>
      <c r="E331" s="128" t="s">
        <v>495</v>
      </c>
      <c r="F331" s="129" t="s">
        <v>496</v>
      </c>
      <c r="G331" s="130" t="s">
        <v>382</v>
      </c>
      <c r="H331" s="166"/>
      <c r="I331" s="132"/>
      <c r="J331" s="133">
        <f>ROUND(I331*H331,2)</f>
        <v>0</v>
      </c>
      <c r="K331" s="134"/>
      <c r="L331" s="30"/>
      <c r="M331" s="135" t="s">
        <v>1</v>
      </c>
      <c r="N331" s="136" t="s">
        <v>38</v>
      </c>
      <c r="P331" s="137">
        <f>O331*H331</f>
        <v>0</v>
      </c>
      <c r="Q331" s="137">
        <v>0</v>
      </c>
      <c r="R331" s="137">
        <f>Q331*H331</f>
        <v>0</v>
      </c>
      <c r="S331" s="137">
        <v>0</v>
      </c>
      <c r="T331" s="138">
        <f>S331*H331</f>
        <v>0</v>
      </c>
      <c r="AR331" s="139" t="s">
        <v>210</v>
      </c>
      <c r="AT331" s="139" t="s">
        <v>131</v>
      </c>
      <c r="AU331" s="139" t="s">
        <v>83</v>
      </c>
      <c r="AY331" s="15" t="s">
        <v>128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5" t="s">
        <v>81</v>
      </c>
      <c r="BK331" s="140">
        <f>ROUND(I331*H331,2)</f>
        <v>0</v>
      </c>
      <c r="BL331" s="15" t="s">
        <v>210</v>
      </c>
      <c r="BM331" s="139" t="s">
        <v>497</v>
      </c>
    </row>
    <row r="332" spans="2:65" s="11" customFormat="1" ht="22.8" customHeight="1">
      <c r="B332" s="115"/>
      <c r="D332" s="116" t="s">
        <v>72</v>
      </c>
      <c r="E332" s="125" t="s">
        <v>498</v>
      </c>
      <c r="F332" s="125" t="s">
        <v>499</v>
      </c>
      <c r="I332" s="118"/>
      <c r="J332" s="126">
        <f>BK332</f>
        <v>0</v>
      </c>
      <c r="L332" s="115"/>
      <c r="M332" s="120"/>
      <c r="P332" s="121">
        <f>SUM(P333:P342)</f>
        <v>0</v>
      </c>
      <c r="R332" s="121">
        <f>SUM(R333:R342)</f>
        <v>0</v>
      </c>
      <c r="T332" s="122">
        <f>SUM(T333:T342)</f>
        <v>0</v>
      </c>
      <c r="AR332" s="116" t="s">
        <v>83</v>
      </c>
      <c r="AT332" s="123" t="s">
        <v>72</v>
      </c>
      <c r="AU332" s="123" t="s">
        <v>81</v>
      </c>
      <c r="AY332" s="116" t="s">
        <v>128</v>
      </c>
      <c r="BK332" s="124">
        <f>SUM(BK333:BK342)</f>
        <v>0</v>
      </c>
    </row>
    <row r="333" spans="2:65" s="1" customFormat="1" ht="49.1" customHeight="1">
      <c r="B333" s="30"/>
      <c r="C333" s="127" t="s">
        <v>500</v>
      </c>
      <c r="D333" s="127" t="s">
        <v>131</v>
      </c>
      <c r="E333" s="128" t="s">
        <v>501</v>
      </c>
      <c r="F333" s="129" t="s">
        <v>502</v>
      </c>
      <c r="G333" s="130" t="s">
        <v>162</v>
      </c>
      <c r="H333" s="131">
        <v>1</v>
      </c>
      <c r="I333" s="132"/>
      <c r="J333" s="133">
        <f>ROUND(I333*H333,2)</f>
        <v>0</v>
      </c>
      <c r="K333" s="134"/>
      <c r="L333" s="30"/>
      <c r="M333" s="135" t="s">
        <v>1</v>
      </c>
      <c r="N333" s="136" t="s">
        <v>38</v>
      </c>
      <c r="P333" s="137">
        <f>O333*H333</f>
        <v>0</v>
      </c>
      <c r="Q333" s="137">
        <v>0</v>
      </c>
      <c r="R333" s="137">
        <f>Q333*H333</f>
        <v>0</v>
      </c>
      <c r="S333" s="137">
        <v>0</v>
      </c>
      <c r="T333" s="138">
        <f>S333*H333</f>
        <v>0</v>
      </c>
      <c r="AR333" s="139" t="s">
        <v>210</v>
      </c>
      <c r="AT333" s="139" t="s">
        <v>131</v>
      </c>
      <c r="AU333" s="139" t="s">
        <v>83</v>
      </c>
      <c r="AY333" s="15" t="s">
        <v>128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5" t="s">
        <v>81</v>
      </c>
      <c r="BK333" s="140">
        <f>ROUND(I333*H333,2)</f>
        <v>0</v>
      </c>
      <c r="BL333" s="15" t="s">
        <v>210</v>
      </c>
      <c r="BM333" s="139" t="s">
        <v>503</v>
      </c>
    </row>
    <row r="334" spans="2:65" s="12" customFormat="1" ht="10.3">
      <c r="B334" s="141"/>
      <c r="D334" s="142" t="s">
        <v>137</v>
      </c>
      <c r="E334" s="143" t="s">
        <v>1</v>
      </c>
      <c r="F334" s="144" t="s">
        <v>138</v>
      </c>
      <c r="H334" s="143" t="s">
        <v>1</v>
      </c>
      <c r="I334" s="145"/>
      <c r="L334" s="141"/>
      <c r="M334" s="146"/>
      <c r="T334" s="147"/>
      <c r="AT334" s="143" t="s">
        <v>137</v>
      </c>
      <c r="AU334" s="143" t="s">
        <v>83</v>
      </c>
      <c r="AV334" s="12" t="s">
        <v>81</v>
      </c>
      <c r="AW334" s="12" t="s">
        <v>30</v>
      </c>
      <c r="AX334" s="12" t="s">
        <v>73</v>
      </c>
      <c r="AY334" s="143" t="s">
        <v>128</v>
      </c>
    </row>
    <row r="335" spans="2:65" s="13" customFormat="1" ht="10.3">
      <c r="B335" s="148"/>
      <c r="D335" s="142" t="s">
        <v>137</v>
      </c>
      <c r="E335" s="149" t="s">
        <v>1</v>
      </c>
      <c r="F335" s="150" t="s">
        <v>81</v>
      </c>
      <c r="H335" s="151">
        <v>1</v>
      </c>
      <c r="I335" s="152"/>
      <c r="L335" s="148"/>
      <c r="M335" s="153"/>
      <c r="T335" s="154"/>
      <c r="AT335" s="149" t="s">
        <v>137</v>
      </c>
      <c r="AU335" s="149" t="s">
        <v>83</v>
      </c>
      <c r="AV335" s="13" t="s">
        <v>83</v>
      </c>
      <c r="AW335" s="13" t="s">
        <v>30</v>
      </c>
      <c r="AX335" s="13" t="s">
        <v>73</v>
      </c>
      <c r="AY335" s="149" t="s">
        <v>128</v>
      </c>
    </row>
    <row r="336" spans="2:65" s="1" customFormat="1" ht="37.75" customHeight="1">
      <c r="B336" s="30"/>
      <c r="C336" s="127" t="s">
        <v>504</v>
      </c>
      <c r="D336" s="127" t="s">
        <v>131</v>
      </c>
      <c r="E336" s="128" t="s">
        <v>505</v>
      </c>
      <c r="F336" s="129" t="s">
        <v>506</v>
      </c>
      <c r="G336" s="130" t="s">
        <v>162</v>
      </c>
      <c r="H336" s="131">
        <v>5</v>
      </c>
      <c r="I336" s="132"/>
      <c r="J336" s="133">
        <f>ROUND(I336*H336,2)</f>
        <v>0</v>
      </c>
      <c r="K336" s="134"/>
      <c r="L336" s="30"/>
      <c r="M336" s="135" t="s">
        <v>1</v>
      </c>
      <c r="N336" s="136" t="s">
        <v>38</v>
      </c>
      <c r="P336" s="137">
        <f>O336*H336</f>
        <v>0</v>
      </c>
      <c r="Q336" s="137">
        <v>0</v>
      </c>
      <c r="R336" s="137">
        <f>Q336*H336</f>
        <v>0</v>
      </c>
      <c r="S336" s="137">
        <v>0</v>
      </c>
      <c r="T336" s="138">
        <f>S336*H336</f>
        <v>0</v>
      </c>
      <c r="AR336" s="139" t="s">
        <v>210</v>
      </c>
      <c r="AT336" s="139" t="s">
        <v>131</v>
      </c>
      <c r="AU336" s="139" t="s">
        <v>83</v>
      </c>
      <c r="AY336" s="15" t="s">
        <v>128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15" t="s">
        <v>81</v>
      </c>
      <c r="BK336" s="140">
        <f>ROUND(I336*H336,2)</f>
        <v>0</v>
      </c>
      <c r="BL336" s="15" t="s">
        <v>210</v>
      </c>
      <c r="BM336" s="139" t="s">
        <v>507</v>
      </c>
    </row>
    <row r="337" spans="2:65" s="12" customFormat="1" ht="10.3">
      <c r="B337" s="141"/>
      <c r="D337" s="142" t="s">
        <v>137</v>
      </c>
      <c r="E337" s="143" t="s">
        <v>1</v>
      </c>
      <c r="F337" s="144" t="s">
        <v>138</v>
      </c>
      <c r="H337" s="143" t="s">
        <v>1</v>
      </c>
      <c r="I337" s="145"/>
      <c r="L337" s="141"/>
      <c r="M337" s="146"/>
      <c r="T337" s="147"/>
      <c r="AT337" s="143" t="s">
        <v>137</v>
      </c>
      <c r="AU337" s="143" t="s">
        <v>83</v>
      </c>
      <c r="AV337" s="12" t="s">
        <v>81</v>
      </c>
      <c r="AW337" s="12" t="s">
        <v>30</v>
      </c>
      <c r="AX337" s="12" t="s">
        <v>73</v>
      </c>
      <c r="AY337" s="143" t="s">
        <v>128</v>
      </c>
    </row>
    <row r="338" spans="2:65" s="13" customFormat="1" ht="10.3">
      <c r="B338" s="148"/>
      <c r="D338" s="142" t="s">
        <v>137</v>
      </c>
      <c r="E338" s="149" t="s">
        <v>1</v>
      </c>
      <c r="F338" s="150" t="s">
        <v>153</v>
      </c>
      <c r="H338" s="151">
        <v>5</v>
      </c>
      <c r="I338" s="152"/>
      <c r="L338" s="148"/>
      <c r="M338" s="153"/>
      <c r="T338" s="154"/>
      <c r="AT338" s="149" t="s">
        <v>137</v>
      </c>
      <c r="AU338" s="149" t="s">
        <v>83</v>
      </c>
      <c r="AV338" s="13" t="s">
        <v>83</v>
      </c>
      <c r="AW338" s="13" t="s">
        <v>30</v>
      </c>
      <c r="AX338" s="13" t="s">
        <v>73</v>
      </c>
      <c r="AY338" s="149" t="s">
        <v>128</v>
      </c>
    </row>
    <row r="339" spans="2:65" s="1" customFormat="1" ht="37.75" customHeight="1">
      <c r="B339" s="30"/>
      <c r="C339" s="127" t="s">
        <v>508</v>
      </c>
      <c r="D339" s="127" t="s">
        <v>131</v>
      </c>
      <c r="E339" s="128" t="s">
        <v>509</v>
      </c>
      <c r="F339" s="129" t="s">
        <v>510</v>
      </c>
      <c r="G339" s="130" t="s">
        <v>162</v>
      </c>
      <c r="H339" s="131">
        <v>1</v>
      </c>
      <c r="I339" s="132"/>
      <c r="J339" s="133">
        <f>ROUND(I339*H339,2)</f>
        <v>0</v>
      </c>
      <c r="K339" s="134"/>
      <c r="L339" s="30"/>
      <c r="M339" s="135" t="s">
        <v>1</v>
      </c>
      <c r="N339" s="136" t="s">
        <v>38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210</v>
      </c>
      <c r="AT339" s="139" t="s">
        <v>131</v>
      </c>
      <c r="AU339" s="139" t="s">
        <v>83</v>
      </c>
      <c r="AY339" s="15" t="s">
        <v>128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5" t="s">
        <v>81</v>
      </c>
      <c r="BK339" s="140">
        <f>ROUND(I339*H339,2)</f>
        <v>0</v>
      </c>
      <c r="BL339" s="15" t="s">
        <v>210</v>
      </c>
      <c r="BM339" s="139" t="s">
        <v>511</v>
      </c>
    </row>
    <row r="340" spans="2:65" s="12" customFormat="1" ht="10.3">
      <c r="B340" s="141"/>
      <c r="D340" s="142" t="s">
        <v>137</v>
      </c>
      <c r="E340" s="143" t="s">
        <v>1</v>
      </c>
      <c r="F340" s="144" t="s">
        <v>138</v>
      </c>
      <c r="H340" s="143" t="s">
        <v>1</v>
      </c>
      <c r="I340" s="145"/>
      <c r="L340" s="141"/>
      <c r="M340" s="146"/>
      <c r="T340" s="147"/>
      <c r="AT340" s="143" t="s">
        <v>137</v>
      </c>
      <c r="AU340" s="143" t="s">
        <v>83</v>
      </c>
      <c r="AV340" s="12" t="s">
        <v>81</v>
      </c>
      <c r="AW340" s="12" t="s">
        <v>30</v>
      </c>
      <c r="AX340" s="12" t="s">
        <v>73</v>
      </c>
      <c r="AY340" s="143" t="s">
        <v>128</v>
      </c>
    </row>
    <row r="341" spans="2:65" s="13" customFormat="1" ht="10.3">
      <c r="B341" s="148"/>
      <c r="D341" s="142" t="s">
        <v>137</v>
      </c>
      <c r="E341" s="149" t="s">
        <v>1</v>
      </c>
      <c r="F341" s="150" t="s">
        <v>81</v>
      </c>
      <c r="H341" s="151">
        <v>1</v>
      </c>
      <c r="I341" s="152"/>
      <c r="L341" s="148"/>
      <c r="M341" s="153"/>
      <c r="T341" s="154"/>
      <c r="AT341" s="149" t="s">
        <v>137</v>
      </c>
      <c r="AU341" s="149" t="s">
        <v>83</v>
      </c>
      <c r="AV341" s="13" t="s">
        <v>83</v>
      </c>
      <c r="AW341" s="13" t="s">
        <v>30</v>
      </c>
      <c r="AX341" s="13" t="s">
        <v>73</v>
      </c>
      <c r="AY341" s="149" t="s">
        <v>128</v>
      </c>
    </row>
    <row r="342" spans="2:65" s="1" customFormat="1" ht="24.2" customHeight="1">
      <c r="B342" s="30"/>
      <c r="C342" s="127" t="s">
        <v>245</v>
      </c>
      <c r="D342" s="127" t="s">
        <v>131</v>
      </c>
      <c r="E342" s="128" t="s">
        <v>512</v>
      </c>
      <c r="F342" s="129" t="s">
        <v>513</v>
      </c>
      <c r="G342" s="130" t="s">
        <v>382</v>
      </c>
      <c r="H342" s="166"/>
      <c r="I342" s="132"/>
      <c r="J342" s="133">
        <f>ROUND(I342*H342,2)</f>
        <v>0</v>
      </c>
      <c r="K342" s="134"/>
      <c r="L342" s="30"/>
      <c r="M342" s="135" t="s">
        <v>1</v>
      </c>
      <c r="N342" s="136" t="s">
        <v>38</v>
      </c>
      <c r="P342" s="137">
        <f>O342*H342</f>
        <v>0</v>
      </c>
      <c r="Q342" s="137">
        <v>0</v>
      </c>
      <c r="R342" s="137">
        <f>Q342*H342</f>
        <v>0</v>
      </c>
      <c r="S342" s="137">
        <v>0</v>
      </c>
      <c r="T342" s="138">
        <f>S342*H342</f>
        <v>0</v>
      </c>
      <c r="AR342" s="139" t="s">
        <v>210</v>
      </c>
      <c r="AT342" s="139" t="s">
        <v>131</v>
      </c>
      <c r="AU342" s="139" t="s">
        <v>83</v>
      </c>
      <c r="AY342" s="15" t="s">
        <v>128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5" t="s">
        <v>81</v>
      </c>
      <c r="BK342" s="140">
        <f>ROUND(I342*H342,2)</f>
        <v>0</v>
      </c>
      <c r="BL342" s="15" t="s">
        <v>210</v>
      </c>
      <c r="BM342" s="139" t="s">
        <v>514</v>
      </c>
    </row>
    <row r="343" spans="2:65" s="11" customFormat="1" ht="22.8" customHeight="1">
      <c r="B343" s="115"/>
      <c r="D343" s="116" t="s">
        <v>72</v>
      </c>
      <c r="E343" s="125" t="s">
        <v>515</v>
      </c>
      <c r="F343" s="125" t="s">
        <v>516</v>
      </c>
      <c r="I343" s="118"/>
      <c r="J343" s="126">
        <f>BK343</f>
        <v>0</v>
      </c>
      <c r="L343" s="115"/>
      <c r="M343" s="120"/>
      <c r="P343" s="121">
        <f>SUM(P344:P347)</f>
        <v>0</v>
      </c>
      <c r="R343" s="121">
        <f>SUM(R344:R347)</f>
        <v>0</v>
      </c>
      <c r="T343" s="122">
        <f>SUM(T344:T347)</f>
        <v>0</v>
      </c>
      <c r="AR343" s="116" t="s">
        <v>83</v>
      </c>
      <c r="AT343" s="123" t="s">
        <v>72</v>
      </c>
      <c r="AU343" s="123" t="s">
        <v>81</v>
      </c>
      <c r="AY343" s="116" t="s">
        <v>128</v>
      </c>
      <c r="BK343" s="124">
        <f>SUM(BK344:BK347)</f>
        <v>0</v>
      </c>
    </row>
    <row r="344" spans="2:65" s="1" customFormat="1" ht="21.75" customHeight="1">
      <c r="B344" s="30"/>
      <c r="C344" s="127" t="s">
        <v>517</v>
      </c>
      <c r="D344" s="127" t="s">
        <v>131</v>
      </c>
      <c r="E344" s="128" t="s">
        <v>518</v>
      </c>
      <c r="F344" s="129" t="s">
        <v>519</v>
      </c>
      <c r="G344" s="130" t="s">
        <v>162</v>
      </c>
      <c r="H344" s="131">
        <v>7</v>
      </c>
      <c r="I344" s="132"/>
      <c r="J344" s="133">
        <f>ROUND(I344*H344,2)</f>
        <v>0</v>
      </c>
      <c r="K344" s="134"/>
      <c r="L344" s="30"/>
      <c r="M344" s="135" t="s">
        <v>1</v>
      </c>
      <c r="N344" s="136" t="s">
        <v>38</v>
      </c>
      <c r="P344" s="137">
        <f>O344*H344</f>
        <v>0</v>
      </c>
      <c r="Q344" s="137">
        <v>0</v>
      </c>
      <c r="R344" s="137">
        <f>Q344*H344</f>
        <v>0</v>
      </c>
      <c r="S344" s="137">
        <v>0</v>
      </c>
      <c r="T344" s="138">
        <f>S344*H344</f>
        <v>0</v>
      </c>
      <c r="AR344" s="139" t="s">
        <v>210</v>
      </c>
      <c r="AT344" s="139" t="s">
        <v>131</v>
      </c>
      <c r="AU344" s="139" t="s">
        <v>83</v>
      </c>
      <c r="AY344" s="15" t="s">
        <v>128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5" t="s">
        <v>81</v>
      </c>
      <c r="BK344" s="140">
        <f>ROUND(I344*H344,2)</f>
        <v>0</v>
      </c>
      <c r="BL344" s="15" t="s">
        <v>210</v>
      </c>
      <c r="BM344" s="139" t="s">
        <v>520</v>
      </c>
    </row>
    <row r="345" spans="2:65" s="12" customFormat="1" ht="10.3">
      <c r="B345" s="141"/>
      <c r="D345" s="142" t="s">
        <v>137</v>
      </c>
      <c r="E345" s="143" t="s">
        <v>1</v>
      </c>
      <c r="F345" s="144" t="s">
        <v>138</v>
      </c>
      <c r="H345" s="143" t="s">
        <v>1</v>
      </c>
      <c r="I345" s="145"/>
      <c r="L345" s="141"/>
      <c r="M345" s="146"/>
      <c r="T345" s="147"/>
      <c r="AT345" s="143" t="s">
        <v>137</v>
      </c>
      <c r="AU345" s="143" t="s">
        <v>83</v>
      </c>
      <c r="AV345" s="12" t="s">
        <v>81</v>
      </c>
      <c r="AW345" s="12" t="s">
        <v>30</v>
      </c>
      <c r="AX345" s="12" t="s">
        <v>73</v>
      </c>
      <c r="AY345" s="143" t="s">
        <v>128</v>
      </c>
    </row>
    <row r="346" spans="2:65" s="13" customFormat="1" ht="10.3">
      <c r="B346" s="148"/>
      <c r="D346" s="142" t="s">
        <v>137</v>
      </c>
      <c r="E346" s="149" t="s">
        <v>1</v>
      </c>
      <c r="F346" s="150" t="s">
        <v>165</v>
      </c>
      <c r="H346" s="151">
        <v>7</v>
      </c>
      <c r="I346" s="152"/>
      <c r="L346" s="148"/>
      <c r="M346" s="153"/>
      <c r="T346" s="154"/>
      <c r="AT346" s="149" t="s">
        <v>137</v>
      </c>
      <c r="AU346" s="149" t="s">
        <v>83</v>
      </c>
      <c r="AV346" s="13" t="s">
        <v>83</v>
      </c>
      <c r="AW346" s="13" t="s">
        <v>30</v>
      </c>
      <c r="AX346" s="13" t="s">
        <v>73</v>
      </c>
      <c r="AY346" s="149" t="s">
        <v>128</v>
      </c>
    </row>
    <row r="347" spans="2:65" s="1" customFormat="1" ht="33" customHeight="1">
      <c r="B347" s="30"/>
      <c r="C347" s="127" t="s">
        <v>521</v>
      </c>
      <c r="D347" s="127" t="s">
        <v>131</v>
      </c>
      <c r="E347" s="128" t="s">
        <v>522</v>
      </c>
      <c r="F347" s="129" t="s">
        <v>523</v>
      </c>
      <c r="G347" s="130" t="s">
        <v>382</v>
      </c>
      <c r="H347" s="166"/>
      <c r="I347" s="132"/>
      <c r="J347" s="133">
        <f>ROUND(I347*H347,2)</f>
        <v>0</v>
      </c>
      <c r="K347" s="134"/>
      <c r="L347" s="30"/>
      <c r="M347" s="135" t="s">
        <v>1</v>
      </c>
      <c r="N347" s="136" t="s">
        <v>38</v>
      </c>
      <c r="P347" s="137">
        <f>O347*H347</f>
        <v>0</v>
      </c>
      <c r="Q347" s="137">
        <v>0</v>
      </c>
      <c r="R347" s="137">
        <f>Q347*H347</f>
        <v>0</v>
      </c>
      <c r="S347" s="137">
        <v>0</v>
      </c>
      <c r="T347" s="138">
        <f>S347*H347</f>
        <v>0</v>
      </c>
      <c r="AR347" s="139" t="s">
        <v>210</v>
      </c>
      <c r="AT347" s="139" t="s">
        <v>131</v>
      </c>
      <c r="AU347" s="139" t="s">
        <v>83</v>
      </c>
      <c r="AY347" s="15" t="s">
        <v>128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5" t="s">
        <v>81</v>
      </c>
      <c r="BK347" s="140">
        <f>ROUND(I347*H347,2)</f>
        <v>0</v>
      </c>
      <c r="BL347" s="15" t="s">
        <v>210</v>
      </c>
      <c r="BM347" s="139" t="s">
        <v>524</v>
      </c>
    </row>
    <row r="348" spans="2:65" s="11" customFormat="1" ht="22.8" customHeight="1">
      <c r="B348" s="115"/>
      <c r="D348" s="116" t="s">
        <v>72</v>
      </c>
      <c r="E348" s="125" t="s">
        <v>525</v>
      </c>
      <c r="F348" s="125" t="s">
        <v>526</v>
      </c>
      <c r="I348" s="118"/>
      <c r="J348" s="126">
        <f>BK348</f>
        <v>0</v>
      </c>
      <c r="L348" s="115"/>
      <c r="M348" s="120"/>
      <c r="P348" s="121">
        <f>SUM(P349:P357)</f>
        <v>0</v>
      </c>
      <c r="R348" s="121">
        <f>SUM(R349:R357)</f>
        <v>1.8243587999999999</v>
      </c>
      <c r="T348" s="122">
        <f>SUM(T349:T357)</f>
        <v>0</v>
      </c>
      <c r="AR348" s="116" t="s">
        <v>83</v>
      </c>
      <c r="AT348" s="123" t="s">
        <v>72</v>
      </c>
      <c r="AU348" s="123" t="s">
        <v>81</v>
      </c>
      <c r="AY348" s="116" t="s">
        <v>128</v>
      </c>
      <c r="BK348" s="124">
        <f>SUM(BK349:BK357)</f>
        <v>0</v>
      </c>
    </row>
    <row r="349" spans="2:65" s="1" customFormat="1" ht="37.75" customHeight="1">
      <c r="B349" s="30"/>
      <c r="C349" s="127" t="s">
        <v>527</v>
      </c>
      <c r="D349" s="127" t="s">
        <v>131</v>
      </c>
      <c r="E349" s="128" t="s">
        <v>528</v>
      </c>
      <c r="F349" s="129" t="s">
        <v>529</v>
      </c>
      <c r="G349" s="130" t="s">
        <v>134</v>
      </c>
      <c r="H349" s="131">
        <v>48.5</v>
      </c>
      <c r="I349" s="132"/>
      <c r="J349" s="133">
        <f>ROUND(I349*H349,2)</f>
        <v>0</v>
      </c>
      <c r="K349" s="134"/>
      <c r="L349" s="30"/>
      <c r="M349" s="135" t="s">
        <v>1</v>
      </c>
      <c r="N349" s="136" t="s">
        <v>38</v>
      </c>
      <c r="P349" s="137">
        <f>O349*H349</f>
        <v>0</v>
      </c>
      <c r="Q349" s="137">
        <v>9.0900000000000009E-3</v>
      </c>
      <c r="R349" s="137">
        <f>Q349*H349</f>
        <v>0.44086500000000006</v>
      </c>
      <c r="S349" s="137">
        <v>0</v>
      </c>
      <c r="T349" s="138">
        <f>S349*H349</f>
        <v>0</v>
      </c>
      <c r="AR349" s="139" t="s">
        <v>210</v>
      </c>
      <c r="AT349" s="139" t="s">
        <v>131</v>
      </c>
      <c r="AU349" s="139" t="s">
        <v>83</v>
      </c>
      <c r="AY349" s="15" t="s">
        <v>128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5" t="s">
        <v>81</v>
      </c>
      <c r="BK349" s="140">
        <f>ROUND(I349*H349,2)</f>
        <v>0</v>
      </c>
      <c r="BL349" s="15" t="s">
        <v>210</v>
      </c>
      <c r="BM349" s="139" t="s">
        <v>530</v>
      </c>
    </row>
    <row r="350" spans="2:65" s="12" customFormat="1" ht="10.3">
      <c r="B350" s="141"/>
      <c r="D350" s="142" t="s">
        <v>137</v>
      </c>
      <c r="E350" s="143" t="s">
        <v>1</v>
      </c>
      <c r="F350" s="144" t="s">
        <v>138</v>
      </c>
      <c r="H350" s="143" t="s">
        <v>1</v>
      </c>
      <c r="I350" s="145"/>
      <c r="L350" s="141"/>
      <c r="M350" s="146"/>
      <c r="T350" s="147"/>
      <c r="AT350" s="143" t="s">
        <v>137</v>
      </c>
      <c r="AU350" s="143" t="s">
        <v>83</v>
      </c>
      <c r="AV350" s="12" t="s">
        <v>81</v>
      </c>
      <c r="AW350" s="12" t="s">
        <v>30</v>
      </c>
      <c r="AX350" s="12" t="s">
        <v>73</v>
      </c>
      <c r="AY350" s="143" t="s">
        <v>128</v>
      </c>
    </row>
    <row r="351" spans="2:65" s="13" customFormat="1" ht="10.3">
      <c r="B351" s="148"/>
      <c r="D351" s="142" t="s">
        <v>137</v>
      </c>
      <c r="E351" s="149" t="s">
        <v>1</v>
      </c>
      <c r="F351" s="150" t="s">
        <v>531</v>
      </c>
      <c r="H351" s="151">
        <v>48.5</v>
      </c>
      <c r="I351" s="152"/>
      <c r="L351" s="148"/>
      <c r="M351" s="153"/>
      <c r="T351" s="154"/>
      <c r="AT351" s="149" t="s">
        <v>137</v>
      </c>
      <c r="AU351" s="149" t="s">
        <v>83</v>
      </c>
      <c r="AV351" s="13" t="s">
        <v>83</v>
      </c>
      <c r="AW351" s="13" t="s">
        <v>30</v>
      </c>
      <c r="AX351" s="13" t="s">
        <v>73</v>
      </c>
      <c r="AY351" s="149" t="s">
        <v>128</v>
      </c>
    </row>
    <row r="352" spans="2:65" s="1" customFormat="1" ht="33" customHeight="1">
      <c r="B352" s="30"/>
      <c r="C352" s="127" t="s">
        <v>532</v>
      </c>
      <c r="D352" s="127" t="s">
        <v>131</v>
      </c>
      <c r="E352" s="128" t="s">
        <v>533</v>
      </c>
      <c r="F352" s="129" t="s">
        <v>534</v>
      </c>
      <c r="G352" s="130" t="s">
        <v>150</v>
      </c>
      <c r="H352" s="131">
        <v>33.61</v>
      </c>
      <c r="I352" s="132"/>
      <c r="J352" s="133">
        <f>ROUND(I352*H352,2)</f>
        <v>0</v>
      </c>
      <c r="K352" s="134"/>
      <c r="L352" s="30"/>
      <c r="M352" s="135" t="s">
        <v>1</v>
      </c>
      <c r="N352" s="136" t="s">
        <v>38</v>
      </c>
      <c r="P352" s="137">
        <f>O352*H352</f>
        <v>0</v>
      </c>
      <c r="Q352" s="137">
        <v>5.8E-4</v>
      </c>
      <c r="R352" s="137">
        <f>Q352*H352</f>
        <v>1.9493799999999999E-2</v>
      </c>
      <c r="S352" s="137">
        <v>0</v>
      </c>
      <c r="T352" s="138">
        <f>S352*H352</f>
        <v>0</v>
      </c>
      <c r="AR352" s="139" t="s">
        <v>210</v>
      </c>
      <c r="AT352" s="139" t="s">
        <v>131</v>
      </c>
      <c r="AU352" s="139" t="s">
        <v>83</v>
      </c>
      <c r="AY352" s="15" t="s">
        <v>128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5" t="s">
        <v>81</v>
      </c>
      <c r="BK352" s="140">
        <f>ROUND(I352*H352,2)</f>
        <v>0</v>
      </c>
      <c r="BL352" s="15" t="s">
        <v>210</v>
      </c>
      <c r="BM352" s="139" t="s">
        <v>535</v>
      </c>
    </row>
    <row r="353" spans="2:65" s="12" customFormat="1" ht="10.3">
      <c r="B353" s="141"/>
      <c r="D353" s="142" t="s">
        <v>137</v>
      </c>
      <c r="E353" s="143" t="s">
        <v>1</v>
      </c>
      <c r="F353" s="144" t="s">
        <v>138</v>
      </c>
      <c r="H353" s="143" t="s">
        <v>1</v>
      </c>
      <c r="I353" s="145"/>
      <c r="L353" s="141"/>
      <c r="M353" s="146"/>
      <c r="T353" s="147"/>
      <c r="AT353" s="143" t="s">
        <v>137</v>
      </c>
      <c r="AU353" s="143" t="s">
        <v>83</v>
      </c>
      <c r="AV353" s="12" t="s">
        <v>81</v>
      </c>
      <c r="AW353" s="12" t="s">
        <v>30</v>
      </c>
      <c r="AX353" s="12" t="s">
        <v>73</v>
      </c>
      <c r="AY353" s="143" t="s">
        <v>128</v>
      </c>
    </row>
    <row r="354" spans="2:65" s="13" customFormat="1" ht="10.3">
      <c r="B354" s="148"/>
      <c r="D354" s="142" t="s">
        <v>137</v>
      </c>
      <c r="E354" s="149" t="s">
        <v>1</v>
      </c>
      <c r="F354" s="150" t="s">
        <v>536</v>
      </c>
      <c r="H354" s="151">
        <v>33.61</v>
      </c>
      <c r="I354" s="152"/>
      <c r="L354" s="148"/>
      <c r="M354" s="153"/>
      <c r="T354" s="154"/>
      <c r="AT354" s="149" t="s">
        <v>137</v>
      </c>
      <c r="AU354" s="149" t="s">
        <v>83</v>
      </c>
      <c r="AV354" s="13" t="s">
        <v>83</v>
      </c>
      <c r="AW354" s="13" t="s">
        <v>30</v>
      </c>
      <c r="AX354" s="13" t="s">
        <v>73</v>
      </c>
      <c r="AY354" s="149" t="s">
        <v>128</v>
      </c>
    </row>
    <row r="355" spans="2:65" s="1" customFormat="1" ht="16.5" customHeight="1">
      <c r="B355" s="30"/>
      <c r="C355" s="155" t="s">
        <v>537</v>
      </c>
      <c r="D355" s="155" t="s">
        <v>172</v>
      </c>
      <c r="E355" s="156" t="s">
        <v>538</v>
      </c>
      <c r="F355" s="157" t="s">
        <v>539</v>
      </c>
      <c r="G355" s="158" t="s">
        <v>134</v>
      </c>
      <c r="H355" s="159">
        <v>62</v>
      </c>
      <c r="I355" s="160"/>
      <c r="J355" s="161">
        <f>ROUND(I355*H355,2)</f>
        <v>0</v>
      </c>
      <c r="K355" s="162"/>
      <c r="L355" s="163"/>
      <c r="M355" s="164" t="s">
        <v>1</v>
      </c>
      <c r="N355" s="165" t="s">
        <v>38</v>
      </c>
      <c r="P355" s="137">
        <f>O355*H355</f>
        <v>0</v>
      </c>
      <c r="Q355" s="137">
        <v>2.1999999999999999E-2</v>
      </c>
      <c r="R355" s="137">
        <f>Q355*H355</f>
        <v>1.3639999999999999</v>
      </c>
      <c r="S355" s="137">
        <v>0</v>
      </c>
      <c r="T355" s="138">
        <f>S355*H355</f>
        <v>0</v>
      </c>
      <c r="AR355" s="139" t="s">
        <v>292</v>
      </c>
      <c r="AT355" s="139" t="s">
        <v>172</v>
      </c>
      <c r="AU355" s="139" t="s">
        <v>83</v>
      </c>
      <c r="AY355" s="15" t="s">
        <v>128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5" t="s">
        <v>81</v>
      </c>
      <c r="BK355" s="140">
        <f>ROUND(I355*H355,2)</f>
        <v>0</v>
      </c>
      <c r="BL355" s="15" t="s">
        <v>210</v>
      </c>
      <c r="BM355" s="139" t="s">
        <v>540</v>
      </c>
    </row>
    <row r="356" spans="2:65" s="13" customFormat="1" ht="10.3">
      <c r="B356" s="148"/>
      <c r="D356" s="142" t="s">
        <v>137</v>
      </c>
      <c r="E356" s="149" t="s">
        <v>1</v>
      </c>
      <c r="F356" s="150" t="s">
        <v>431</v>
      </c>
      <c r="H356" s="151">
        <v>62</v>
      </c>
      <c r="I356" s="152"/>
      <c r="L356" s="148"/>
      <c r="M356" s="153"/>
      <c r="T356" s="154"/>
      <c r="AT356" s="149" t="s">
        <v>137</v>
      </c>
      <c r="AU356" s="149" t="s">
        <v>83</v>
      </c>
      <c r="AV356" s="13" t="s">
        <v>83</v>
      </c>
      <c r="AW356" s="13" t="s">
        <v>30</v>
      </c>
      <c r="AX356" s="13" t="s">
        <v>73</v>
      </c>
      <c r="AY356" s="149" t="s">
        <v>128</v>
      </c>
    </row>
    <row r="357" spans="2:65" s="1" customFormat="1" ht="24.2" customHeight="1">
      <c r="B357" s="30"/>
      <c r="C357" s="127" t="s">
        <v>541</v>
      </c>
      <c r="D357" s="127" t="s">
        <v>131</v>
      </c>
      <c r="E357" s="128" t="s">
        <v>542</v>
      </c>
      <c r="F357" s="129" t="s">
        <v>543</v>
      </c>
      <c r="G357" s="130" t="s">
        <v>382</v>
      </c>
      <c r="H357" s="166"/>
      <c r="I357" s="132"/>
      <c r="J357" s="133">
        <f>ROUND(I357*H357,2)</f>
        <v>0</v>
      </c>
      <c r="K357" s="134"/>
      <c r="L357" s="30"/>
      <c r="M357" s="135" t="s">
        <v>1</v>
      </c>
      <c r="N357" s="136" t="s">
        <v>38</v>
      </c>
      <c r="P357" s="137">
        <f>O357*H357</f>
        <v>0</v>
      </c>
      <c r="Q357" s="137">
        <v>0</v>
      </c>
      <c r="R357" s="137">
        <f>Q357*H357</f>
        <v>0</v>
      </c>
      <c r="S357" s="137">
        <v>0</v>
      </c>
      <c r="T357" s="138">
        <f>S357*H357</f>
        <v>0</v>
      </c>
      <c r="AR357" s="139" t="s">
        <v>210</v>
      </c>
      <c r="AT357" s="139" t="s">
        <v>131</v>
      </c>
      <c r="AU357" s="139" t="s">
        <v>83</v>
      </c>
      <c r="AY357" s="15" t="s">
        <v>128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5" t="s">
        <v>81</v>
      </c>
      <c r="BK357" s="140">
        <f>ROUND(I357*H357,2)</f>
        <v>0</v>
      </c>
      <c r="BL357" s="15" t="s">
        <v>210</v>
      </c>
      <c r="BM357" s="139" t="s">
        <v>544</v>
      </c>
    </row>
    <row r="358" spans="2:65" s="11" customFormat="1" ht="22.8" customHeight="1">
      <c r="B358" s="115"/>
      <c r="D358" s="116" t="s">
        <v>72</v>
      </c>
      <c r="E358" s="125" t="s">
        <v>545</v>
      </c>
      <c r="F358" s="125" t="s">
        <v>546</v>
      </c>
      <c r="I358" s="118"/>
      <c r="J358" s="126">
        <f>BK358</f>
        <v>0</v>
      </c>
      <c r="L358" s="115"/>
      <c r="M358" s="120"/>
      <c r="P358" s="121">
        <f>SUM(P359:P374)</f>
        <v>0</v>
      </c>
      <c r="R358" s="121">
        <f>SUM(R359:R374)</f>
        <v>0.24969399999999997</v>
      </c>
      <c r="T358" s="122">
        <f>SUM(T359:T374)</f>
        <v>0</v>
      </c>
      <c r="AR358" s="116" t="s">
        <v>83</v>
      </c>
      <c r="AT358" s="123" t="s">
        <v>72</v>
      </c>
      <c r="AU358" s="123" t="s">
        <v>81</v>
      </c>
      <c r="AY358" s="116" t="s">
        <v>128</v>
      </c>
      <c r="BK358" s="124">
        <f>SUM(BK359:BK374)</f>
        <v>0</v>
      </c>
    </row>
    <row r="359" spans="2:65" s="1" customFormat="1" ht="16.5" customHeight="1">
      <c r="B359" s="30"/>
      <c r="C359" s="127" t="s">
        <v>547</v>
      </c>
      <c r="D359" s="127" t="s">
        <v>131</v>
      </c>
      <c r="E359" s="128" t="s">
        <v>548</v>
      </c>
      <c r="F359" s="129" t="s">
        <v>549</v>
      </c>
      <c r="G359" s="130" t="s">
        <v>134</v>
      </c>
      <c r="H359" s="131">
        <v>72.47</v>
      </c>
      <c r="I359" s="132"/>
      <c r="J359" s="133">
        <f>ROUND(I359*H359,2)</f>
        <v>0</v>
      </c>
      <c r="K359" s="134"/>
      <c r="L359" s="30"/>
      <c r="M359" s="135" t="s">
        <v>1</v>
      </c>
      <c r="N359" s="136" t="s">
        <v>38</v>
      </c>
      <c r="P359" s="137">
        <f>O359*H359</f>
        <v>0</v>
      </c>
      <c r="Q359" s="137">
        <v>2.9999999999999997E-4</v>
      </c>
      <c r="R359" s="137">
        <f>Q359*H359</f>
        <v>2.1740999999999996E-2</v>
      </c>
      <c r="S359" s="137">
        <v>0</v>
      </c>
      <c r="T359" s="138">
        <f>S359*H359</f>
        <v>0</v>
      </c>
      <c r="AR359" s="139" t="s">
        <v>210</v>
      </c>
      <c r="AT359" s="139" t="s">
        <v>131</v>
      </c>
      <c r="AU359" s="139" t="s">
        <v>83</v>
      </c>
      <c r="AY359" s="15" t="s">
        <v>128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5" t="s">
        <v>81</v>
      </c>
      <c r="BK359" s="140">
        <f>ROUND(I359*H359,2)</f>
        <v>0</v>
      </c>
      <c r="BL359" s="15" t="s">
        <v>210</v>
      </c>
      <c r="BM359" s="139" t="s">
        <v>550</v>
      </c>
    </row>
    <row r="360" spans="2:65" s="12" customFormat="1" ht="10.3">
      <c r="B360" s="141"/>
      <c r="D360" s="142" t="s">
        <v>137</v>
      </c>
      <c r="E360" s="143" t="s">
        <v>1</v>
      </c>
      <c r="F360" s="144" t="s">
        <v>138</v>
      </c>
      <c r="H360" s="143" t="s">
        <v>1</v>
      </c>
      <c r="I360" s="145"/>
      <c r="L360" s="141"/>
      <c r="M360" s="146"/>
      <c r="T360" s="147"/>
      <c r="AT360" s="143" t="s">
        <v>137</v>
      </c>
      <c r="AU360" s="143" t="s">
        <v>83</v>
      </c>
      <c r="AV360" s="12" t="s">
        <v>81</v>
      </c>
      <c r="AW360" s="12" t="s">
        <v>30</v>
      </c>
      <c r="AX360" s="12" t="s">
        <v>73</v>
      </c>
      <c r="AY360" s="143" t="s">
        <v>128</v>
      </c>
    </row>
    <row r="361" spans="2:65" s="13" customFormat="1" ht="10.3">
      <c r="B361" s="148"/>
      <c r="D361" s="142" t="s">
        <v>137</v>
      </c>
      <c r="E361" s="149" t="s">
        <v>1</v>
      </c>
      <c r="F361" s="150" t="s">
        <v>493</v>
      </c>
      <c r="H361" s="151">
        <v>72.47</v>
      </c>
      <c r="I361" s="152"/>
      <c r="L361" s="148"/>
      <c r="M361" s="153"/>
      <c r="T361" s="154"/>
      <c r="AT361" s="149" t="s">
        <v>137</v>
      </c>
      <c r="AU361" s="149" t="s">
        <v>83</v>
      </c>
      <c r="AV361" s="13" t="s">
        <v>83</v>
      </c>
      <c r="AW361" s="13" t="s">
        <v>30</v>
      </c>
      <c r="AX361" s="13" t="s">
        <v>73</v>
      </c>
      <c r="AY361" s="149" t="s">
        <v>128</v>
      </c>
    </row>
    <row r="362" spans="2:65" s="1" customFormat="1" ht="16.5" customHeight="1">
      <c r="B362" s="30"/>
      <c r="C362" s="155" t="s">
        <v>551</v>
      </c>
      <c r="D362" s="155" t="s">
        <v>172</v>
      </c>
      <c r="E362" s="156" t="s">
        <v>552</v>
      </c>
      <c r="F362" s="157" t="s">
        <v>553</v>
      </c>
      <c r="G362" s="158" t="s">
        <v>134</v>
      </c>
      <c r="H362" s="159">
        <v>83.5</v>
      </c>
      <c r="I362" s="160"/>
      <c r="J362" s="161">
        <f>ROUND(I362*H362,2)</f>
        <v>0</v>
      </c>
      <c r="K362" s="162"/>
      <c r="L362" s="163"/>
      <c r="M362" s="164" t="s">
        <v>1</v>
      </c>
      <c r="N362" s="165" t="s">
        <v>38</v>
      </c>
      <c r="P362" s="137">
        <f>O362*H362</f>
        <v>0</v>
      </c>
      <c r="Q362" s="137">
        <v>2.3999999999999998E-3</v>
      </c>
      <c r="R362" s="137">
        <f>Q362*H362</f>
        <v>0.20039999999999999</v>
      </c>
      <c r="S362" s="137">
        <v>0</v>
      </c>
      <c r="T362" s="138">
        <f>S362*H362</f>
        <v>0</v>
      </c>
      <c r="AR362" s="139" t="s">
        <v>292</v>
      </c>
      <c r="AT362" s="139" t="s">
        <v>172</v>
      </c>
      <c r="AU362" s="139" t="s">
        <v>83</v>
      </c>
      <c r="AY362" s="15" t="s">
        <v>128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5" t="s">
        <v>81</v>
      </c>
      <c r="BK362" s="140">
        <f>ROUND(I362*H362,2)</f>
        <v>0</v>
      </c>
      <c r="BL362" s="15" t="s">
        <v>210</v>
      </c>
      <c r="BM362" s="139" t="s">
        <v>554</v>
      </c>
    </row>
    <row r="363" spans="2:65" s="13" customFormat="1" ht="10.3">
      <c r="B363" s="148"/>
      <c r="D363" s="142" t="s">
        <v>137</v>
      </c>
      <c r="E363" s="149" t="s">
        <v>1</v>
      </c>
      <c r="F363" s="150" t="s">
        <v>555</v>
      </c>
      <c r="H363" s="151">
        <v>83.5</v>
      </c>
      <c r="I363" s="152"/>
      <c r="L363" s="148"/>
      <c r="M363" s="153"/>
      <c r="T363" s="154"/>
      <c r="AT363" s="149" t="s">
        <v>137</v>
      </c>
      <c r="AU363" s="149" t="s">
        <v>83</v>
      </c>
      <c r="AV363" s="13" t="s">
        <v>83</v>
      </c>
      <c r="AW363" s="13" t="s">
        <v>30</v>
      </c>
      <c r="AX363" s="13" t="s">
        <v>73</v>
      </c>
      <c r="AY363" s="149" t="s">
        <v>128</v>
      </c>
    </row>
    <row r="364" spans="2:65" s="1" customFormat="1" ht="16.5" customHeight="1">
      <c r="B364" s="30"/>
      <c r="C364" s="127" t="s">
        <v>556</v>
      </c>
      <c r="D364" s="127" t="s">
        <v>131</v>
      </c>
      <c r="E364" s="128" t="s">
        <v>557</v>
      </c>
      <c r="F364" s="129" t="s">
        <v>558</v>
      </c>
      <c r="G364" s="130" t="s">
        <v>150</v>
      </c>
      <c r="H364" s="131">
        <v>70.3</v>
      </c>
      <c r="I364" s="132"/>
      <c r="J364" s="133">
        <f>ROUND(I364*H364,2)</f>
        <v>0</v>
      </c>
      <c r="K364" s="134"/>
      <c r="L364" s="30"/>
      <c r="M364" s="135" t="s">
        <v>1</v>
      </c>
      <c r="N364" s="136" t="s">
        <v>38</v>
      </c>
      <c r="P364" s="137">
        <f>O364*H364</f>
        <v>0</v>
      </c>
      <c r="Q364" s="137">
        <v>1.0000000000000001E-5</v>
      </c>
      <c r="R364" s="137">
        <f>Q364*H364</f>
        <v>7.0300000000000007E-4</v>
      </c>
      <c r="S364" s="137">
        <v>0</v>
      </c>
      <c r="T364" s="138">
        <f>S364*H364</f>
        <v>0</v>
      </c>
      <c r="AR364" s="139" t="s">
        <v>210</v>
      </c>
      <c r="AT364" s="139" t="s">
        <v>131</v>
      </c>
      <c r="AU364" s="139" t="s">
        <v>83</v>
      </c>
      <c r="AY364" s="15" t="s">
        <v>128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5" t="s">
        <v>81</v>
      </c>
      <c r="BK364" s="140">
        <f>ROUND(I364*H364,2)</f>
        <v>0</v>
      </c>
      <c r="BL364" s="15" t="s">
        <v>210</v>
      </c>
      <c r="BM364" s="139" t="s">
        <v>559</v>
      </c>
    </row>
    <row r="365" spans="2:65" s="12" customFormat="1" ht="10.3">
      <c r="B365" s="141"/>
      <c r="D365" s="142" t="s">
        <v>137</v>
      </c>
      <c r="E365" s="143" t="s">
        <v>1</v>
      </c>
      <c r="F365" s="144" t="s">
        <v>138</v>
      </c>
      <c r="H365" s="143" t="s">
        <v>1</v>
      </c>
      <c r="I365" s="145"/>
      <c r="L365" s="141"/>
      <c r="M365" s="146"/>
      <c r="T365" s="147"/>
      <c r="AT365" s="143" t="s">
        <v>137</v>
      </c>
      <c r="AU365" s="143" t="s">
        <v>83</v>
      </c>
      <c r="AV365" s="12" t="s">
        <v>81</v>
      </c>
      <c r="AW365" s="12" t="s">
        <v>30</v>
      </c>
      <c r="AX365" s="12" t="s">
        <v>73</v>
      </c>
      <c r="AY365" s="143" t="s">
        <v>128</v>
      </c>
    </row>
    <row r="366" spans="2:65" s="13" customFormat="1" ht="10.3">
      <c r="B366" s="148"/>
      <c r="D366" s="142" t="s">
        <v>137</v>
      </c>
      <c r="E366" s="149" t="s">
        <v>1</v>
      </c>
      <c r="F366" s="150" t="s">
        <v>560</v>
      </c>
      <c r="H366" s="151">
        <v>70.3</v>
      </c>
      <c r="I366" s="152"/>
      <c r="L366" s="148"/>
      <c r="M366" s="153"/>
      <c r="T366" s="154"/>
      <c r="AT366" s="149" t="s">
        <v>137</v>
      </c>
      <c r="AU366" s="149" t="s">
        <v>83</v>
      </c>
      <c r="AV366" s="13" t="s">
        <v>83</v>
      </c>
      <c r="AW366" s="13" t="s">
        <v>30</v>
      </c>
      <c r="AX366" s="13" t="s">
        <v>73</v>
      </c>
      <c r="AY366" s="149" t="s">
        <v>128</v>
      </c>
    </row>
    <row r="367" spans="2:65" s="1" customFormat="1" ht="16.5" customHeight="1">
      <c r="B367" s="30"/>
      <c r="C367" s="155" t="s">
        <v>561</v>
      </c>
      <c r="D367" s="155" t="s">
        <v>172</v>
      </c>
      <c r="E367" s="156" t="s">
        <v>562</v>
      </c>
      <c r="F367" s="157" t="s">
        <v>563</v>
      </c>
      <c r="G367" s="158" t="s">
        <v>150</v>
      </c>
      <c r="H367" s="159">
        <v>77.5</v>
      </c>
      <c r="I367" s="160"/>
      <c r="J367" s="161">
        <f>ROUND(I367*H367,2)</f>
        <v>0</v>
      </c>
      <c r="K367" s="162"/>
      <c r="L367" s="163"/>
      <c r="M367" s="164" t="s">
        <v>1</v>
      </c>
      <c r="N367" s="165" t="s">
        <v>38</v>
      </c>
      <c r="P367" s="137">
        <f>O367*H367</f>
        <v>0</v>
      </c>
      <c r="Q367" s="137">
        <v>2.9999999999999997E-4</v>
      </c>
      <c r="R367" s="137">
        <f>Q367*H367</f>
        <v>2.3249999999999996E-2</v>
      </c>
      <c r="S367" s="137">
        <v>0</v>
      </c>
      <c r="T367" s="138">
        <f>S367*H367</f>
        <v>0</v>
      </c>
      <c r="AR367" s="139" t="s">
        <v>292</v>
      </c>
      <c r="AT367" s="139" t="s">
        <v>172</v>
      </c>
      <c r="AU367" s="139" t="s">
        <v>83</v>
      </c>
      <c r="AY367" s="15" t="s">
        <v>128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5" t="s">
        <v>81</v>
      </c>
      <c r="BK367" s="140">
        <f>ROUND(I367*H367,2)</f>
        <v>0</v>
      </c>
      <c r="BL367" s="15" t="s">
        <v>210</v>
      </c>
      <c r="BM367" s="139" t="s">
        <v>564</v>
      </c>
    </row>
    <row r="368" spans="2:65" s="13" customFormat="1" ht="10.3">
      <c r="B368" s="148"/>
      <c r="D368" s="142" t="s">
        <v>137</v>
      </c>
      <c r="E368" s="149" t="s">
        <v>1</v>
      </c>
      <c r="F368" s="150" t="s">
        <v>565</v>
      </c>
      <c r="H368" s="151">
        <v>77.5</v>
      </c>
      <c r="I368" s="152"/>
      <c r="L368" s="148"/>
      <c r="M368" s="153"/>
      <c r="T368" s="154"/>
      <c r="AT368" s="149" t="s">
        <v>137</v>
      </c>
      <c r="AU368" s="149" t="s">
        <v>83</v>
      </c>
      <c r="AV368" s="13" t="s">
        <v>83</v>
      </c>
      <c r="AW368" s="13" t="s">
        <v>30</v>
      </c>
      <c r="AX368" s="13" t="s">
        <v>73</v>
      </c>
      <c r="AY368" s="149" t="s">
        <v>128</v>
      </c>
    </row>
    <row r="369" spans="2:65" s="1" customFormat="1" ht="16.5" customHeight="1">
      <c r="B369" s="30"/>
      <c r="C369" s="127" t="s">
        <v>566</v>
      </c>
      <c r="D369" s="127" t="s">
        <v>131</v>
      </c>
      <c r="E369" s="128" t="s">
        <v>567</v>
      </c>
      <c r="F369" s="129" t="s">
        <v>568</v>
      </c>
      <c r="G369" s="130" t="s">
        <v>150</v>
      </c>
      <c r="H369" s="131">
        <v>7.76</v>
      </c>
      <c r="I369" s="132"/>
      <c r="J369" s="133">
        <f>ROUND(I369*H369,2)</f>
        <v>0</v>
      </c>
      <c r="K369" s="134"/>
      <c r="L369" s="30"/>
      <c r="M369" s="135" t="s">
        <v>1</v>
      </c>
      <c r="N369" s="136" t="s">
        <v>38</v>
      </c>
      <c r="P369" s="137">
        <f>O369*H369</f>
        <v>0</v>
      </c>
      <c r="Q369" s="137">
        <v>0</v>
      </c>
      <c r="R369" s="137">
        <f>Q369*H369</f>
        <v>0</v>
      </c>
      <c r="S369" s="137">
        <v>0</v>
      </c>
      <c r="T369" s="138">
        <f>S369*H369</f>
        <v>0</v>
      </c>
      <c r="AR369" s="139" t="s">
        <v>210</v>
      </c>
      <c r="AT369" s="139" t="s">
        <v>131</v>
      </c>
      <c r="AU369" s="139" t="s">
        <v>83</v>
      </c>
      <c r="AY369" s="15" t="s">
        <v>128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5" t="s">
        <v>81</v>
      </c>
      <c r="BK369" s="140">
        <f>ROUND(I369*H369,2)</f>
        <v>0</v>
      </c>
      <c r="BL369" s="15" t="s">
        <v>210</v>
      </c>
      <c r="BM369" s="139" t="s">
        <v>569</v>
      </c>
    </row>
    <row r="370" spans="2:65" s="12" customFormat="1" ht="10.3">
      <c r="B370" s="141"/>
      <c r="D370" s="142" t="s">
        <v>137</v>
      </c>
      <c r="E370" s="143" t="s">
        <v>1</v>
      </c>
      <c r="F370" s="144" t="s">
        <v>138</v>
      </c>
      <c r="H370" s="143" t="s">
        <v>1</v>
      </c>
      <c r="I370" s="145"/>
      <c r="L370" s="141"/>
      <c r="M370" s="146"/>
      <c r="T370" s="147"/>
      <c r="AT370" s="143" t="s">
        <v>137</v>
      </c>
      <c r="AU370" s="143" t="s">
        <v>83</v>
      </c>
      <c r="AV370" s="12" t="s">
        <v>81</v>
      </c>
      <c r="AW370" s="12" t="s">
        <v>30</v>
      </c>
      <c r="AX370" s="12" t="s">
        <v>73</v>
      </c>
      <c r="AY370" s="143" t="s">
        <v>128</v>
      </c>
    </row>
    <row r="371" spans="2:65" s="13" customFormat="1" ht="10.3">
      <c r="B371" s="148"/>
      <c r="D371" s="142" t="s">
        <v>137</v>
      </c>
      <c r="E371" s="149" t="s">
        <v>1</v>
      </c>
      <c r="F371" s="150" t="s">
        <v>570</v>
      </c>
      <c r="H371" s="151">
        <v>7.76</v>
      </c>
      <c r="I371" s="152"/>
      <c r="L371" s="148"/>
      <c r="M371" s="153"/>
      <c r="T371" s="154"/>
      <c r="AT371" s="149" t="s">
        <v>137</v>
      </c>
      <c r="AU371" s="149" t="s">
        <v>83</v>
      </c>
      <c r="AV371" s="13" t="s">
        <v>83</v>
      </c>
      <c r="AW371" s="13" t="s">
        <v>30</v>
      </c>
      <c r="AX371" s="13" t="s">
        <v>73</v>
      </c>
      <c r="AY371" s="149" t="s">
        <v>128</v>
      </c>
    </row>
    <row r="372" spans="2:65" s="1" customFormat="1" ht="16.5" customHeight="1">
      <c r="B372" s="30"/>
      <c r="C372" s="155" t="s">
        <v>571</v>
      </c>
      <c r="D372" s="155" t="s">
        <v>172</v>
      </c>
      <c r="E372" s="156" t="s">
        <v>572</v>
      </c>
      <c r="F372" s="157" t="s">
        <v>573</v>
      </c>
      <c r="G372" s="158" t="s">
        <v>150</v>
      </c>
      <c r="H372" s="159">
        <v>9</v>
      </c>
      <c r="I372" s="160"/>
      <c r="J372" s="161">
        <f>ROUND(I372*H372,2)</f>
        <v>0</v>
      </c>
      <c r="K372" s="162"/>
      <c r="L372" s="163"/>
      <c r="M372" s="164" t="s">
        <v>1</v>
      </c>
      <c r="N372" s="165" t="s">
        <v>38</v>
      </c>
      <c r="P372" s="137">
        <f>O372*H372</f>
        <v>0</v>
      </c>
      <c r="Q372" s="137">
        <v>4.0000000000000002E-4</v>
      </c>
      <c r="R372" s="137">
        <f>Q372*H372</f>
        <v>3.6000000000000003E-3</v>
      </c>
      <c r="S372" s="137">
        <v>0</v>
      </c>
      <c r="T372" s="138">
        <f>S372*H372</f>
        <v>0</v>
      </c>
      <c r="AR372" s="139" t="s">
        <v>292</v>
      </c>
      <c r="AT372" s="139" t="s">
        <v>172</v>
      </c>
      <c r="AU372" s="139" t="s">
        <v>83</v>
      </c>
      <c r="AY372" s="15" t="s">
        <v>128</v>
      </c>
      <c r="BE372" s="140">
        <f>IF(N372="základní",J372,0)</f>
        <v>0</v>
      </c>
      <c r="BF372" s="140">
        <f>IF(N372="snížená",J372,0)</f>
        <v>0</v>
      </c>
      <c r="BG372" s="140">
        <f>IF(N372="zákl. přenesená",J372,0)</f>
        <v>0</v>
      </c>
      <c r="BH372" s="140">
        <f>IF(N372="sníž. přenesená",J372,0)</f>
        <v>0</v>
      </c>
      <c r="BI372" s="140">
        <f>IF(N372="nulová",J372,0)</f>
        <v>0</v>
      </c>
      <c r="BJ372" s="15" t="s">
        <v>81</v>
      </c>
      <c r="BK372" s="140">
        <f>ROUND(I372*H372,2)</f>
        <v>0</v>
      </c>
      <c r="BL372" s="15" t="s">
        <v>210</v>
      </c>
      <c r="BM372" s="139" t="s">
        <v>574</v>
      </c>
    </row>
    <row r="373" spans="2:65" s="13" customFormat="1" ht="10.3">
      <c r="B373" s="148"/>
      <c r="D373" s="142" t="s">
        <v>137</v>
      </c>
      <c r="E373" s="149" t="s">
        <v>1</v>
      </c>
      <c r="F373" s="150" t="s">
        <v>178</v>
      </c>
      <c r="H373" s="151">
        <v>9</v>
      </c>
      <c r="I373" s="152"/>
      <c r="L373" s="148"/>
      <c r="M373" s="153"/>
      <c r="T373" s="154"/>
      <c r="AT373" s="149" t="s">
        <v>137</v>
      </c>
      <c r="AU373" s="149" t="s">
        <v>83</v>
      </c>
      <c r="AV373" s="13" t="s">
        <v>83</v>
      </c>
      <c r="AW373" s="13" t="s">
        <v>30</v>
      </c>
      <c r="AX373" s="13" t="s">
        <v>73</v>
      </c>
      <c r="AY373" s="149" t="s">
        <v>128</v>
      </c>
    </row>
    <row r="374" spans="2:65" s="1" customFormat="1" ht="24.2" customHeight="1">
      <c r="B374" s="30"/>
      <c r="C374" s="127" t="s">
        <v>575</v>
      </c>
      <c r="D374" s="127" t="s">
        <v>131</v>
      </c>
      <c r="E374" s="128" t="s">
        <v>576</v>
      </c>
      <c r="F374" s="129" t="s">
        <v>577</v>
      </c>
      <c r="G374" s="130" t="s">
        <v>382</v>
      </c>
      <c r="H374" s="166"/>
      <c r="I374" s="132"/>
      <c r="J374" s="133">
        <f>ROUND(I374*H374,2)</f>
        <v>0</v>
      </c>
      <c r="K374" s="134"/>
      <c r="L374" s="30"/>
      <c r="M374" s="135" t="s">
        <v>1</v>
      </c>
      <c r="N374" s="136" t="s">
        <v>38</v>
      </c>
      <c r="P374" s="137">
        <f>O374*H374</f>
        <v>0</v>
      </c>
      <c r="Q374" s="137">
        <v>0</v>
      </c>
      <c r="R374" s="137">
        <f>Q374*H374</f>
        <v>0</v>
      </c>
      <c r="S374" s="137">
        <v>0</v>
      </c>
      <c r="T374" s="138">
        <f>S374*H374</f>
        <v>0</v>
      </c>
      <c r="AR374" s="139" t="s">
        <v>210</v>
      </c>
      <c r="AT374" s="139" t="s">
        <v>131</v>
      </c>
      <c r="AU374" s="139" t="s">
        <v>83</v>
      </c>
      <c r="AY374" s="15" t="s">
        <v>128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5" t="s">
        <v>81</v>
      </c>
      <c r="BK374" s="140">
        <f>ROUND(I374*H374,2)</f>
        <v>0</v>
      </c>
      <c r="BL374" s="15" t="s">
        <v>210</v>
      </c>
      <c r="BM374" s="139" t="s">
        <v>578</v>
      </c>
    </row>
    <row r="375" spans="2:65" s="11" customFormat="1" ht="22.8" customHeight="1">
      <c r="B375" s="115"/>
      <c r="D375" s="116" t="s">
        <v>72</v>
      </c>
      <c r="E375" s="125" t="s">
        <v>579</v>
      </c>
      <c r="F375" s="125" t="s">
        <v>580</v>
      </c>
      <c r="I375" s="118"/>
      <c r="J375" s="126">
        <f>BK375</f>
        <v>0</v>
      </c>
      <c r="L375" s="115"/>
      <c r="M375" s="120"/>
      <c r="P375" s="121">
        <f>SUM(P376:P381)</f>
        <v>0</v>
      </c>
      <c r="R375" s="121">
        <f>SUM(R376:R381)</f>
        <v>0.65569655999999998</v>
      </c>
      <c r="T375" s="122">
        <f>SUM(T376:T381)</f>
        <v>0</v>
      </c>
      <c r="AR375" s="116" t="s">
        <v>83</v>
      </c>
      <c r="AT375" s="123" t="s">
        <v>72</v>
      </c>
      <c r="AU375" s="123" t="s">
        <v>81</v>
      </c>
      <c r="AY375" s="116" t="s">
        <v>128</v>
      </c>
      <c r="BK375" s="124">
        <f>SUM(BK376:BK381)</f>
        <v>0</v>
      </c>
    </row>
    <row r="376" spans="2:65" s="1" customFormat="1" ht="33" customHeight="1">
      <c r="B376" s="30"/>
      <c r="C376" s="127" t="s">
        <v>581</v>
      </c>
      <c r="D376" s="127" t="s">
        <v>131</v>
      </c>
      <c r="E376" s="128" t="s">
        <v>582</v>
      </c>
      <c r="F376" s="129" t="s">
        <v>583</v>
      </c>
      <c r="G376" s="130" t="s">
        <v>134</v>
      </c>
      <c r="H376" s="131">
        <v>23.783999999999999</v>
      </c>
      <c r="I376" s="132"/>
      <c r="J376" s="133">
        <f>ROUND(I376*H376,2)</f>
        <v>0</v>
      </c>
      <c r="K376" s="134"/>
      <c r="L376" s="30"/>
      <c r="M376" s="135" t="s">
        <v>1</v>
      </c>
      <c r="N376" s="136" t="s">
        <v>38</v>
      </c>
      <c r="P376" s="137">
        <f>O376*H376</f>
        <v>0</v>
      </c>
      <c r="Q376" s="137">
        <v>9.0900000000000009E-3</v>
      </c>
      <c r="R376" s="137">
        <f>Q376*H376</f>
        <v>0.21619656000000001</v>
      </c>
      <c r="S376" s="137">
        <v>0</v>
      </c>
      <c r="T376" s="138">
        <f>S376*H376</f>
        <v>0</v>
      </c>
      <c r="AR376" s="139" t="s">
        <v>210</v>
      </c>
      <c r="AT376" s="139" t="s">
        <v>131</v>
      </c>
      <c r="AU376" s="139" t="s">
        <v>83</v>
      </c>
      <c r="AY376" s="15" t="s">
        <v>128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5" t="s">
        <v>81</v>
      </c>
      <c r="BK376" s="140">
        <f>ROUND(I376*H376,2)</f>
        <v>0</v>
      </c>
      <c r="BL376" s="15" t="s">
        <v>210</v>
      </c>
      <c r="BM376" s="139" t="s">
        <v>584</v>
      </c>
    </row>
    <row r="377" spans="2:65" s="12" customFormat="1" ht="10.3">
      <c r="B377" s="141"/>
      <c r="D377" s="142" t="s">
        <v>137</v>
      </c>
      <c r="E377" s="143" t="s">
        <v>1</v>
      </c>
      <c r="F377" s="144" t="s">
        <v>138</v>
      </c>
      <c r="H377" s="143" t="s">
        <v>1</v>
      </c>
      <c r="I377" s="145"/>
      <c r="L377" s="141"/>
      <c r="M377" s="146"/>
      <c r="T377" s="147"/>
      <c r="AT377" s="143" t="s">
        <v>137</v>
      </c>
      <c r="AU377" s="143" t="s">
        <v>83</v>
      </c>
      <c r="AV377" s="12" t="s">
        <v>81</v>
      </c>
      <c r="AW377" s="12" t="s">
        <v>30</v>
      </c>
      <c r="AX377" s="12" t="s">
        <v>73</v>
      </c>
      <c r="AY377" s="143" t="s">
        <v>128</v>
      </c>
    </row>
    <row r="378" spans="2:65" s="13" customFormat="1" ht="10.3">
      <c r="B378" s="148"/>
      <c r="D378" s="142" t="s">
        <v>137</v>
      </c>
      <c r="E378" s="149" t="s">
        <v>1</v>
      </c>
      <c r="F378" s="150" t="s">
        <v>585</v>
      </c>
      <c r="H378" s="151">
        <v>23.783999999999999</v>
      </c>
      <c r="I378" s="152"/>
      <c r="L378" s="148"/>
      <c r="M378" s="153"/>
      <c r="T378" s="154"/>
      <c r="AT378" s="149" t="s">
        <v>137</v>
      </c>
      <c r="AU378" s="149" t="s">
        <v>83</v>
      </c>
      <c r="AV378" s="13" t="s">
        <v>83</v>
      </c>
      <c r="AW378" s="13" t="s">
        <v>30</v>
      </c>
      <c r="AX378" s="13" t="s">
        <v>73</v>
      </c>
      <c r="AY378" s="149" t="s">
        <v>128</v>
      </c>
    </row>
    <row r="379" spans="2:65" s="1" customFormat="1" ht="16.5" customHeight="1">
      <c r="B379" s="30"/>
      <c r="C379" s="155" t="s">
        <v>586</v>
      </c>
      <c r="D379" s="155" t="s">
        <v>172</v>
      </c>
      <c r="E379" s="156" t="s">
        <v>587</v>
      </c>
      <c r="F379" s="157" t="s">
        <v>588</v>
      </c>
      <c r="G379" s="158" t="s">
        <v>134</v>
      </c>
      <c r="H379" s="159">
        <v>30</v>
      </c>
      <c r="I379" s="160"/>
      <c r="J379" s="161">
        <f>ROUND(I379*H379,2)</f>
        <v>0</v>
      </c>
      <c r="K379" s="162"/>
      <c r="L379" s="163"/>
      <c r="M379" s="164" t="s">
        <v>1</v>
      </c>
      <c r="N379" s="165" t="s">
        <v>38</v>
      </c>
      <c r="P379" s="137">
        <f>O379*H379</f>
        <v>0</v>
      </c>
      <c r="Q379" s="137">
        <v>1.465E-2</v>
      </c>
      <c r="R379" s="137">
        <f>Q379*H379</f>
        <v>0.4395</v>
      </c>
      <c r="S379" s="137">
        <v>0</v>
      </c>
      <c r="T379" s="138">
        <f>S379*H379</f>
        <v>0</v>
      </c>
      <c r="AR379" s="139" t="s">
        <v>292</v>
      </c>
      <c r="AT379" s="139" t="s">
        <v>172</v>
      </c>
      <c r="AU379" s="139" t="s">
        <v>83</v>
      </c>
      <c r="AY379" s="15" t="s">
        <v>128</v>
      </c>
      <c r="BE379" s="140">
        <f>IF(N379="základní",J379,0)</f>
        <v>0</v>
      </c>
      <c r="BF379" s="140">
        <f>IF(N379="snížená",J379,0)</f>
        <v>0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15" t="s">
        <v>81</v>
      </c>
      <c r="BK379" s="140">
        <f>ROUND(I379*H379,2)</f>
        <v>0</v>
      </c>
      <c r="BL379" s="15" t="s">
        <v>210</v>
      </c>
      <c r="BM379" s="139" t="s">
        <v>589</v>
      </c>
    </row>
    <row r="380" spans="2:65" s="13" customFormat="1" ht="10.3">
      <c r="B380" s="148"/>
      <c r="D380" s="142" t="s">
        <v>137</v>
      </c>
      <c r="E380" s="149" t="s">
        <v>1</v>
      </c>
      <c r="F380" s="150" t="s">
        <v>282</v>
      </c>
      <c r="H380" s="151">
        <v>30</v>
      </c>
      <c r="I380" s="152"/>
      <c r="L380" s="148"/>
      <c r="M380" s="153"/>
      <c r="T380" s="154"/>
      <c r="AT380" s="149" t="s">
        <v>137</v>
      </c>
      <c r="AU380" s="149" t="s">
        <v>83</v>
      </c>
      <c r="AV380" s="13" t="s">
        <v>83</v>
      </c>
      <c r="AW380" s="13" t="s">
        <v>30</v>
      </c>
      <c r="AX380" s="13" t="s">
        <v>73</v>
      </c>
      <c r="AY380" s="149" t="s">
        <v>128</v>
      </c>
    </row>
    <row r="381" spans="2:65" s="1" customFormat="1" ht="24.2" customHeight="1">
      <c r="B381" s="30"/>
      <c r="C381" s="127" t="s">
        <v>246</v>
      </c>
      <c r="D381" s="127" t="s">
        <v>131</v>
      </c>
      <c r="E381" s="128" t="s">
        <v>590</v>
      </c>
      <c r="F381" s="129" t="s">
        <v>591</v>
      </c>
      <c r="G381" s="130" t="s">
        <v>382</v>
      </c>
      <c r="H381" s="166"/>
      <c r="I381" s="132"/>
      <c r="J381" s="133">
        <f>ROUND(I381*H381,2)</f>
        <v>0</v>
      </c>
      <c r="K381" s="134"/>
      <c r="L381" s="30"/>
      <c r="M381" s="135" t="s">
        <v>1</v>
      </c>
      <c r="N381" s="136" t="s">
        <v>38</v>
      </c>
      <c r="P381" s="137">
        <f>O381*H381</f>
        <v>0</v>
      </c>
      <c r="Q381" s="137">
        <v>0</v>
      </c>
      <c r="R381" s="137">
        <f>Q381*H381</f>
        <v>0</v>
      </c>
      <c r="S381" s="137">
        <v>0</v>
      </c>
      <c r="T381" s="138">
        <f>S381*H381</f>
        <v>0</v>
      </c>
      <c r="AR381" s="139" t="s">
        <v>210</v>
      </c>
      <c r="AT381" s="139" t="s">
        <v>131</v>
      </c>
      <c r="AU381" s="139" t="s">
        <v>83</v>
      </c>
      <c r="AY381" s="15" t="s">
        <v>128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5" t="s">
        <v>81</v>
      </c>
      <c r="BK381" s="140">
        <f>ROUND(I381*H381,2)</f>
        <v>0</v>
      </c>
      <c r="BL381" s="15" t="s">
        <v>210</v>
      </c>
      <c r="BM381" s="139" t="s">
        <v>592</v>
      </c>
    </row>
    <row r="382" spans="2:65" s="11" customFormat="1" ht="22.8" customHeight="1">
      <c r="B382" s="115"/>
      <c r="D382" s="116" t="s">
        <v>72</v>
      </c>
      <c r="E382" s="125" t="s">
        <v>593</v>
      </c>
      <c r="F382" s="125" t="s">
        <v>594</v>
      </c>
      <c r="I382" s="118"/>
      <c r="J382" s="126">
        <f>BK382</f>
        <v>0</v>
      </c>
      <c r="L382" s="115"/>
      <c r="M382" s="120"/>
      <c r="P382" s="121">
        <f>SUM(P383:P391)</f>
        <v>0</v>
      </c>
      <c r="R382" s="121">
        <f>SUM(R383:R391)</f>
        <v>4.7235000000000003E-3</v>
      </c>
      <c r="T382" s="122">
        <f>SUM(T383:T391)</f>
        <v>0</v>
      </c>
      <c r="AR382" s="116" t="s">
        <v>83</v>
      </c>
      <c r="AT382" s="123" t="s">
        <v>72</v>
      </c>
      <c r="AU382" s="123" t="s">
        <v>81</v>
      </c>
      <c r="AY382" s="116" t="s">
        <v>128</v>
      </c>
      <c r="BK382" s="124">
        <f>SUM(BK383:BK391)</f>
        <v>0</v>
      </c>
    </row>
    <row r="383" spans="2:65" s="1" customFormat="1" ht="24.2" customHeight="1">
      <c r="B383" s="30"/>
      <c r="C383" s="127" t="s">
        <v>595</v>
      </c>
      <c r="D383" s="127" t="s">
        <v>131</v>
      </c>
      <c r="E383" s="128" t="s">
        <v>596</v>
      </c>
      <c r="F383" s="129" t="s">
        <v>597</v>
      </c>
      <c r="G383" s="130" t="s">
        <v>134</v>
      </c>
      <c r="H383" s="131">
        <v>10.050000000000001</v>
      </c>
      <c r="I383" s="132"/>
      <c r="J383" s="133">
        <f>ROUND(I383*H383,2)</f>
        <v>0</v>
      </c>
      <c r="K383" s="134"/>
      <c r="L383" s="30"/>
      <c r="M383" s="135" t="s">
        <v>1</v>
      </c>
      <c r="N383" s="136" t="s">
        <v>38</v>
      </c>
      <c r="P383" s="137">
        <f>O383*H383</f>
        <v>0</v>
      </c>
      <c r="Q383" s="137">
        <v>6.0000000000000002E-5</v>
      </c>
      <c r="R383" s="137">
        <f>Q383*H383</f>
        <v>6.0300000000000002E-4</v>
      </c>
      <c r="S383" s="137">
        <v>0</v>
      </c>
      <c r="T383" s="138">
        <f>S383*H383</f>
        <v>0</v>
      </c>
      <c r="AR383" s="139" t="s">
        <v>210</v>
      </c>
      <c r="AT383" s="139" t="s">
        <v>131</v>
      </c>
      <c r="AU383" s="139" t="s">
        <v>83</v>
      </c>
      <c r="AY383" s="15" t="s">
        <v>128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5" t="s">
        <v>81</v>
      </c>
      <c r="BK383" s="140">
        <f>ROUND(I383*H383,2)</f>
        <v>0</v>
      </c>
      <c r="BL383" s="15" t="s">
        <v>210</v>
      </c>
      <c r="BM383" s="139" t="s">
        <v>598</v>
      </c>
    </row>
    <row r="384" spans="2:65" s="12" customFormat="1" ht="10.3">
      <c r="B384" s="141"/>
      <c r="D384" s="142" t="s">
        <v>137</v>
      </c>
      <c r="E384" s="143" t="s">
        <v>1</v>
      </c>
      <c r="F384" s="144" t="s">
        <v>138</v>
      </c>
      <c r="H384" s="143" t="s">
        <v>1</v>
      </c>
      <c r="I384" s="145"/>
      <c r="L384" s="141"/>
      <c r="M384" s="146"/>
      <c r="T384" s="147"/>
      <c r="AT384" s="143" t="s">
        <v>137</v>
      </c>
      <c r="AU384" s="143" t="s">
        <v>83</v>
      </c>
      <c r="AV384" s="12" t="s">
        <v>81</v>
      </c>
      <c r="AW384" s="12" t="s">
        <v>30</v>
      </c>
      <c r="AX384" s="12" t="s">
        <v>73</v>
      </c>
      <c r="AY384" s="143" t="s">
        <v>128</v>
      </c>
    </row>
    <row r="385" spans="2:65" s="13" customFormat="1" ht="10.3">
      <c r="B385" s="148"/>
      <c r="D385" s="142" t="s">
        <v>137</v>
      </c>
      <c r="E385" s="149" t="s">
        <v>1</v>
      </c>
      <c r="F385" s="150" t="s">
        <v>599</v>
      </c>
      <c r="H385" s="151">
        <v>10.050000000000001</v>
      </c>
      <c r="I385" s="152"/>
      <c r="L385" s="148"/>
      <c r="M385" s="153"/>
      <c r="T385" s="154"/>
      <c r="AT385" s="149" t="s">
        <v>137</v>
      </c>
      <c r="AU385" s="149" t="s">
        <v>83</v>
      </c>
      <c r="AV385" s="13" t="s">
        <v>83</v>
      </c>
      <c r="AW385" s="13" t="s">
        <v>30</v>
      </c>
      <c r="AX385" s="13" t="s">
        <v>73</v>
      </c>
      <c r="AY385" s="149" t="s">
        <v>128</v>
      </c>
    </row>
    <row r="386" spans="2:65" s="1" customFormat="1" ht="24.2" customHeight="1">
      <c r="B386" s="30"/>
      <c r="C386" s="127" t="s">
        <v>600</v>
      </c>
      <c r="D386" s="127" t="s">
        <v>131</v>
      </c>
      <c r="E386" s="128" t="s">
        <v>601</v>
      </c>
      <c r="F386" s="129" t="s">
        <v>602</v>
      </c>
      <c r="G386" s="130" t="s">
        <v>134</v>
      </c>
      <c r="H386" s="131">
        <v>10.050000000000001</v>
      </c>
      <c r="I386" s="132"/>
      <c r="J386" s="133">
        <f>ROUND(I386*H386,2)</f>
        <v>0</v>
      </c>
      <c r="K386" s="134"/>
      <c r="L386" s="30"/>
      <c r="M386" s="135" t="s">
        <v>1</v>
      </c>
      <c r="N386" s="136" t="s">
        <v>38</v>
      </c>
      <c r="P386" s="137">
        <f>O386*H386</f>
        <v>0</v>
      </c>
      <c r="Q386" s="137">
        <v>1.7000000000000001E-4</v>
      </c>
      <c r="R386" s="137">
        <f>Q386*H386</f>
        <v>1.7085000000000002E-3</v>
      </c>
      <c r="S386" s="137">
        <v>0</v>
      </c>
      <c r="T386" s="138">
        <f>S386*H386</f>
        <v>0</v>
      </c>
      <c r="AR386" s="139" t="s">
        <v>210</v>
      </c>
      <c r="AT386" s="139" t="s">
        <v>131</v>
      </c>
      <c r="AU386" s="139" t="s">
        <v>83</v>
      </c>
      <c r="AY386" s="15" t="s">
        <v>128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5" t="s">
        <v>81</v>
      </c>
      <c r="BK386" s="140">
        <f>ROUND(I386*H386,2)</f>
        <v>0</v>
      </c>
      <c r="BL386" s="15" t="s">
        <v>210</v>
      </c>
      <c r="BM386" s="139" t="s">
        <v>603</v>
      </c>
    </row>
    <row r="387" spans="2:65" s="13" customFormat="1" ht="10.3">
      <c r="B387" s="148"/>
      <c r="D387" s="142" t="s">
        <v>137</v>
      </c>
      <c r="E387" s="149" t="s">
        <v>1</v>
      </c>
      <c r="F387" s="150" t="s">
        <v>599</v>
      </c>
      <c r="H387" s="151">
        <v>10.050000000000001</v>
      </c>
      <c r="I387" s="152"/>
      <c r="L387" s="148"/>
      <c r="M387" s="153"/>
      <c r="T387" s="154"/>
      <c r="AT387" s="149" t="s">
        <v>137</v>
      </c>
      <c r="AU387" s="149" t="s">
        <v>83</v>
      </c>
      <c r="AV387" s="13" t="s">
        <v>83</v>
      </c>
      <c r="AW387" s="13" t="s">
        <v>30</v>
      </c>
      <c r="AX387" s="13" t="s">
        <v>73</v>
      </c>
      <c r="AY387" s="149" t="s">
        <v>128</v>
      </c>
    </row>
    <row r="388" spans="2:65" s="1" customFormat="1" ht="24.2" customHeight="1">
      <c r="B388" s="30"/>
      <c r="C388" s="127" t="s">
        <v>346</v>
      </c>
      <c r="D388" s="127" t="s">
        <v>131</v>
      </c>
      <c r="E388" s="128" t="s">
        <v>604</v>
      </c>
      <c r="F388" s="129" t="s">
        <v>605</v>
      </c>
      <c r="G388" s="130" t="s">
        <v>134</v>
      </c>
      <c r="H388" s="131">
        <v>10.050000000000001</v>
      </c>
      <c r="I388" s="132"/>
      <c r="J388" s="133">
        <f>ROUND(I388*H388,2)</f>
        <v>0</v>
      </c>
      <c r="K388" s="134"/>
      <c r="L388" s="30"/>
      <c r="M388" s="135" t="s">
        <v>1</v>
      </c>
      <c r="N388" s="136" t="s">
        <v>38</v>
      </c>
      <c r="P388" s="137">
        <f>O388*H388</f>
        <v>0</v>
      </c>
      <c r="Q388" s="137">
        <v>1.2E-4</v>
      </c>
      <c r="R388" s="137">
        <f>Q388*H388</f>
        <v>1.206E-3</v>
      </c>
      <c r="S388" s="137">
        <v>0</v>
      </c>
      <c r="T388" s="138">
        <f>S388*H388</f>
        <v>0</v>
      </c>
      <c r="AR388" s="139" t="s">
        <v>210</v>
      </c>
      <c r="AT388" s="139" t="s">
        <v>131</v>
      </c>
      <c r="AU388" s="139" t="s">
        <v>83</v>
      </c>
      <c r="AY388" s="15" t="s">
        <v>128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5" t="s">
        <v>81</v>
      </c>
      <c r="BK388" s="140">
        <f>ROUND(I388*H388,2)</f>
        <v>0</v>
      </c>
      <c r="BL388" s="15" t="s">
        <v>210</v>
      </c>
      <c r="BM388" s="139" t="s">
        <v>606</v>
      </c>
    </row>
    <row r="389" spans="2:65" s="13" customFormat="1" ht="10.3">
      <c r="B389" s="148"/>
      <c r="D389" s="142" t="s">
        <v>137</v>
      </c>
      <c r="E389" s="149" t="s">
        <v>1</v>
      </c>
      <c r="F389" s="150" t="s">
        <v>599</v>
      </c>
      <c r="H389" s="151">
        <v>10.050000000000001</v>
      </c>
      <c r="I389" s="152"/>
      <c r="L389" s="148"/>
      <c r="M389" s="153"/>
      <c r="T389" s="154"/>
      <c r="AT389" s="149" t="s">
        <v>137</v>
      </c>
      <c r="AU389" s="149" t="s">
        <v>83</v>
      </c>
      <c r="AV389" s="13" t="s">
        <v>83</v>
      </c>
      <c r="AW389" s="13" t="s">
        <v>30</v>
      </c>
      <c r="AX389" s="13" t="s">
        <v>73</v>
      </c>
      <c r="AY389" s="149" t="s">
        <v>128</v>
      </c>
    </row>
    <row r="390" spans="2:65" s="1" customFormat="1" ht="24.2" customHeight="1">
      <c r="B390" s="30"/>
      <c r="C390" s="127" t="s">
        <v>607</v>
      </c>
      <c r="D390" s="127" t="s">
        <v>131</v>
      </c>
      <c r="E390" s="128" t="s">
        <v>608</v>
      </c>
      <c r="F390" s="129" t="s">
        <v>609</v>
      </c>
      <c r="G390" s="130" t="s">
        <v>134</v>
      </c>
      <c r="H390" s="131">
        <v>10.050000000000001</v>
      </c>
      <c r="I390" s="132"/>
      <c r="J390" s="133">
        <f>ROUND(I390*H390,2)</f>
        <v>0</v>
      </c>
      <c r="K390" s="134"/>
      <c r="L390" s="30"/>
      <c r="M390" s="135" t="s">
        <v>1</v>
      </c>
      <c r="N390" s="136" t="s">
        <v>38</v>
      </c>
      <c r="P390" s="137">
        <f>O390*H390</f>
        <v>0</v>
      </c>
      <c r="Q390" s="137">
        <v>1.2E-4</v>
      </c>
      <c r="R390" s="137">
        <f>Q390*H390</f>
        <v>1.206E-3</v>
      </c>
      <c r="S390" s="137">
        <v>0</v>
      </c>
      <c r="T390" s="138">
        <f>S390*H390</f>
        <v>0</v>
      </c>
      <c r="AR390" s="139" t="s">
        <v>210</v>
      </c>
      <c r="AT390" s="139" t="s">
        <v>131</v>
      </c>
      <c r="AU390" s="139" t="s">
        <v>83</v>
      </c>
      <c r="AY390" s="15" t="s">
        <v>128</v>
      </c>
      <c r="BE390" s="140">
        <f>IF(N390="základní",J390,0)</f>
        <v>0</v>
      </c>
      <c r="BF390" s="140">
        <f>IF(N390="snížená",J390,0)</f>
        <v>0</v>
      </c>
      <c r="BG390" s="140">
        <f>IF(N390="zákl. přenesená",J390,0)</f>
        <v>0</v>
      </c>
      <c r="BH390" s="140">
        <f>IF(N390="sníž. přenesená",J390,0)</f>
        <v>0</v>
      </c>
      <c r="BI390" s="140">
        <f>IF(N390="nulová",J390,0)</f>
        <v>0</v>
      </c>
      <c r="BJ390" s="15" t="s">
        <v>81</v>
      </c>
      <c r="BK390" s="140">
        <f>ROUND(I390*H390,2)</f>
        <v>0</v>
      </c>
      <c r="BL390" s="15" t="s">
        <v>210</v>
      </c>
      <c r="BM390" s="139" t="s">
        <v>610</v>
      </c>
    </row>
    <row r="391" spans="2:65" s="13" customFormat="1" ht="10.3">
      <c r="B391" s="148"/>
      <c r="D391" s="142" t="s">
        <v>137</v>
      </c>
      <c r="E391" s="149" t="s">
        <v>1</v>
      </c>
      <c r="F391" s="150" t="s">
        <v>599</v>
      </c>
      <c r="H391" s="151">
        <v>10.050000000000001</v>
      </c>
      <c r="I391" s="152"/>
      <c r="L391" s="148"/>
      <c r="M391" s="153"/>
      <c r="T391" s="154"/>
      <c r="AT391" s="149" t="s">
        <v>137</v>
      </c>
      <c r="AU391" s="149" t="s">
        <v>83</v>
      </c>
      <c r="AV391" s="13" t="s">
        <v>83</v>
      </c>
      <c r="AW391" s="13" t="s">
        <v>30</v>
      </c>
      <c r="AX391" s="13" t="s">
        <v>73</v>
      </c>
      <c r="AY391" s="149" t="s">
        <v>128</v>
      </c>
    </row>
    <row r="392" spans="2:65" s="11" customFormat="1" ht="22.8" customHeight="1">
      <c r="B392" s="115"/>
      <c r="D392" s="116" t="s">
        <v>72</v>
      </c>
      <c r="E392" s="125" t="s">
        <v>611</v>
      </c>
      <c r="F392" s="125" t="s">
        <v>612</v>
      </c>
      <c r="I392" s="118"/>
      <c r="J392" s="126">
        <f>BK392</f>
        <v>0</v>
      </c>
      <c r="L392" s="115"/>
      <c r="M392" s="120"/>
      <c r="P392" s="121">
        <f>SUM(P393:P400)</f>
        <v>0</v>
      </c>
      <c r="R392" s="121">
        <f>SUM(R393:R400)</f>
        <v>0.69240916000000008</v>
      </c>
      <c r="T392" s="122">
        <f>SUM(T393:T400)</f>
        <v>0.13954122999999999</v>
      </c>
      <c r="AR392" s="116" t="s">
        <v>83</v>
      </c>
      <c r="AT392" s="123" t="s">
        <v>72</v>
      </c>
      <c r="AU392" s="123" t="s">
        <v>81</v>
      </c>
      <c r="AY392" s="116" t="s">
        <v>128</v>
      </c>
      <c r="BK392" s="124">
        <f>SUM(BK393:BK400)</f>
        <v>0</v>
      </c>
    </row>
    <row r="393" spans="2:65" s="1" customFormat="1" ht="16.5" customHeight="1">
      <c r="B393" s="30"/>
      <c r="C393" s="127" t="s">
        <v>613</v>
      </c>
      <c r="D393" s="127" t="s">
        <v>131</v>
      </c>
      <c r="E393" s="128" t="s">
        <v>614</v>
      </c>
      <c r="F393" s="129" t="s">
        <v>615</v>
      </c>
      <c r="G393" s="130" t="s">
        <v>134</v>
      </c>
      <c r="H393" s="131">
        <v>450.13299999999998</v>
      </c>
      <c r="I393" s="132"/>
      <c r="J393" s="133">
        <f>ROUND(I393*H393,2)</f>
        <v>0</v>
      </c>
      <c r="K393" s="134"/>
      <c r="L393" s="30"/>
      <c r="M393" s="135" t="s">
        <v>1</v>
      </c>
      <c r="N393" s="136" t="s">
        <v>38</v>
      </c>
      <c r="P393" s="137">
        <f>O393*H393</f>
        <v>0</v>
      </c>
      <c r="Q393" s="137">
        <v>1E-3</v>
      </c>
      <c r="R393" s="137">
        <f>Q393*H393</f>
        <v>0.45013300000000001</v>
      </c>
      <c r="S393" s="137">
        <v>3.1E-4</v>
      </c>
      <c r="T393" s="138">
        <f>S393*H393</f>
        <v>0.13954122999999999</v>
      </c>
      <c r="AR393" s="139" t="s">
        <v>210</v>
      </c>
      <c r="AT393" s="139" t="s">
        <v>131</v>
      </c>
      <c r="AU393" s="139" t="s">
        <v>83</v>
      </c>
      <c r="AY393" s="15" t="s">
        <v>128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5" t="s">
        <v>81</v>
      </c>
      <c r="BK393" s="140">
        <f>ROUND(I393*H393,2)</f>
        <v>0</v>
      </c>
      <c r="BL393" s="15" t="s">
        <v>210</v>
      </c>
      <c r="BM393" s="139" t="s">
        <v>616</v>
      </c>
    </row>
    <row r="394" spans="2:65" s="12" customFormat="1" ht="10.3">
      <c r="B394" s="141"/>
      <c r="D394" s="142" t="s">
        <v>137</v>
      </c>
      <c r="E394" s="143" t="s">
        <v>1</v>
      </c>
      <c r="F394" s="144" t="s">
        <v>138</v>
      </c>
      <c r="H394" s="143" t="s">
        <v>1</v>
      </c>
      <c r="I394" s="145"/>
      <c r="L394" s="141"/>
      <c r="M394" s="146"/>
      <c r="T394" s="147"/>
      <c r="AT394" s="143" t="s">
        <v>137</v>
      </c>
      <c r="AU394" s="143" t="s">
        <v>83</v>
      </c>
      <c r="AV394" s="12" t="s">
        <v>81</v>
      </c>
      <c r="AW394" s="12" t="s">
        <v>30</v>
      </c>
      <c r="AX394" s="12" t="s">
        <v>73</v>
      </c>
      <c r="AY394" s="143" t="s">
        <v>128</v>
      </c>
    </row>
    <row r="395" spans="2:65" s="13" customFormat="1" ht="10.3">
      <c r="B395" s="148"/>
      <c r="D395" s="142" t="s">
        <v>137</v>
      </c>
      <c r="E395" s="149" t="s">
        <v>1</v>
      </c>
      <c r="F395" s="150" t="s">
        <v>617</v>
      </c>
      <c r="H395" s="151">
        <v>450.13299999999998</v>
      </c>
      <c r="I395" s="152"/>
      <c r="L395" s="148"/>
      <c r="M395" s="153"/>
      <c r="T395" s="154"/>
      <c r="AT395" s="149" t="s">
        <v>137</v>
      </c>
      <c r="AU395" s="149" t="s">
        <v>83</v>
      </c>
      <c r="AV395" s="13" t="s">
        <v>83</v>
      </c>
      <c r="AW395" s="13" t="s">
        <v>30</v>
      </c>
      <c r="AX395" s="13" t="s">
        <v>73</v>
      </c>
      <c r="AY395" s="149" t="s">
        <v>128</v>
      </c>
    </row>
    <row r="396" spans="2:65" s="1" customFormat="1" ht="24.2" customHeight="1">
      <c r="B396" s="30"/>
      <c r="C396" s="127" t="s">
        <v>618</v>
      </c>
      <c r="D396" s="127" t="s">
        <v>131</v>
      </c>
      <c r="E396" s="128" t="s">
        <v>619</v>
      </c>
      <c r="F396" s="129" t="s">
        <v>620</v>
      </c>
      <c r="G396" s="130" t="s">
        <v>134</v>
      </c>
      <c r="H396" s="131">
        <v>504.74200000000002</v>
      </c>
      <c r="I396" s="132"/>
      <c r="J396" s="133">
        <f>ROUND(I396*H396,2)</f>
        <v>0</v>
      </c>
      <c r="K396" s="134"/>
      <c r="L396" s="30"/>
      <c r="M396" s="135" t="s">
        <v>1</v>
      </c>
      <c r="N396" s="136" t="s">
        <v>38</v>
      </c>
      <c r="P396" s="137">
        <f>O396*H396</f>
        <v>0</v>
      </c>
      <c r="Q396" s="137">
        <v>2.0000000000000001E-4</v>
      </c>
      <c r="R396" s="137">
        <f>Q396*H396</f>
        <v>0.10094840000000001</v>
      </c>
      <c r="S396" s="137">
        <v>0</v>
      </c>
      <c r="T396" s="138">
        <f>S396*H396</f>
        <v>0</v>
      </c>
      <c r="AR396" s="139" t="s">
        <v>210</v>
      </c>
      <c r="AT396" s="139" t="s">
        <v>131</v>
      </c>
      <c r="AU396" s="139" t="s">
        <v>83</v>
      </c>
      <c r="AY396" s="15" t="s">
        <v>128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5" t="s">
        <v>81</v>
      </c>
      <c r="BK396" s="140">
        <f>ROUND(I396*H396,2)</f>
        <v>0</v>
      </c>
      <c r="BL396" s="15" t="s">
        <v>210</v>
      </c>
      <c r="BM396" s="139" t="s">
        <v>621</v>
      </c>
    </row>
    <row r="397" spans="2:65" s="12" customFormat="1" ht="10.3">
      <c r="B397" s="141"/>
      <c r="D397" s="142" t="s">
        <v>137</v>
      </c>
      <c r="E397" s="143" t="s">
        <v>1</v>
      </c>
      <c r="F397" s="144" t="s">
        <v>138</v>
      </c>
      <c r="H397" s="143" t="s">
        <v>1</v>
      </c>
      <c r="I397" s="145"/>
      <c r="L397" s="141"/>
      <c r="M397" s="146"/>
      <c r="T397" s="147"/>
      <c r="AT397" s="143" t="s">
        <v>137</v>
      </c>
      <c r="AU397" s="143" t="s">
        <v>83</v>
      </c>
      <c r="AV397" s="12" t="s">
        <v>81</v>
      </c>
      <c r="AW397" s="12" t="s">
        <v>30</v>
      </c>
      <c r="AX397" s="12" t="s">
        <v>73</v>
      </c>
      <c r="AY397" s="143" t="s">
        <v>128</v>
      </c>
    </row>
    <row r="398" spans="2:65" s="13" customFormat="1" ht="10.3">
      <c r="B398" s="148"/>
      <c r="D398" s="142" t="s">
        <v>137</v>
      </c>
      <c r="E398" s="149" t="s">
        <v>1</v>
      </c>
      <c r="F398" s="150" t="s">
        <v>622</v>
      </c>
      <c r="H398" s="151">
        <v>504.74200000000002</v>
      </c>
      <c r="I398" s="152"/>
      <c r="L398" s="148"/>
      <c r="M398" s="153"/>
      <c r="T398" s="154"/>
      <c r="AT398" s="149" t="s">
        <v>137</v>
      </c>
      <c r="AU398" s="149" t="s">
        <v>83</v>
      </c>
      <c r="AV398" s="13" t="s">
        <v>83</v>
      </c>
      <c r="AW398" s="13" t="s">
        <v>30</v>
      </c>
      <c r="AX398" s="13" t="s">
        <v>73</v>
      </c>
      <c r="AY398" s="149" t="s">
        <v>128</v>
      </c>
    </row>
    <row r="399" spans="2:65" s="1" customFormat="1" ht="33" customHeight="1">
      <c r="B399" s="30"/>
      <c r="C399" s="127" t="s">
        <v>623</v>
      </c>
      <c r="D399" s="127" t="s">
        <v>131</v>
      </c>
      <c r="E399" s="128" t="s">
        <v>624</v>
      </c>
      <c r="F399" s="129" t="s">
        <v>625</v>
      </c>
      <c r="G399" s="130" t="s">
        <v>134</v>
      </c>
      <c r="H399" s="131">
        <v>504.74200000000002</v>
      </c>
      <c r="I399" s="132"/>
      <c r="J399" s="133">
        <f>ROUND(I399*H399,2)</f>
        <v>0</v>
      </c>
      <c r="K399" s="134"/>
      <c r="L399" s="30"/>
      <c r="M399" s="135" t="s">
        <v>1</v>
      </c>
      <c r="N399" s="136" t="s">
        <v>38</v>
      </c>
      <c r="P399" s="137">
        <f>O399*H399</f>
        <v>0</v>
      </c>
      <c r="Q399" s="137">
        <v>2.7999999999999998E-4</v>
      </c>
      <c r="R399" s="137">
        <f>Q399*H399</f>
        <v>0.14132776</v>
      </c>
      <c r="S399" s="137">
        <v>0</v>
      </c>
      <c r="T399" s="138">
        <f>S399*H399</f>
        <v>0</v>
      </c>
      <c r="AR399" s="139" t="s">
        <v>210</v>
      </c>
      <c r="AT399" s="139" t="s">
        <v>131</v>
      </c>
      <c r="AU399" s="139" t="s">
        <v>83</v>
      </c>
      <c r="AY399" s="15" t="s">
        <v>128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5" t="s">
        <v>81</v>
      </c>
      <c r="BK399" s="140">
        <f>ROUND(I399*H399,2)</f>
        <v>0</v>
      </c>
      <c r="BL399" s="15" t="s">
        <v>210</v>
      </c>
      <c r="BM399" s="139" t="s">
        <v>626</v>
      </c>
    </row>
    <row r="400" spans="2:65" s="13" customFormat="1" ht="10.3">
      <c r="B400" s="148"/>
      <c r="D400" s="142" t="s">
        <v>137</v>
      </c>
      <c r="E400" s="149" t="s">
        <v>1</v>
      </c>
      <c r="F400" s="150" t="s">
        <v>627</v>
      </c>
      <c r="H400" s="151">
        <v>504.74200000000002</v>
      </c>
      <c r="I400" s="152"/>
      <c r="L400" s="148"/>
      <c r="M400" s="153"/>
      <c r="T400" s="154"/>
      <c r="AT400" s="149" t="s">
        <v>137</v>
      </c>
      <c r="AU400" s="149" t="s">
        <v>83</v>
      </c>
      <c r="AV400" s="13" t="s">
        <v>83</v>
      </c>
      <c r="AW400" s="13" t="s">
        <v>30</v>
      </c>
      <c r="AX400" s="13" t="s">
        <v>73</v>
      </c>
      <c r="AY400" s="149" t="s">
        <v>128</v>
      </c>
    </row>
    <row r="401" spans="2:65" s="11" customFormat="1" ht="25.95" customHeight="1">
      <c r="B401" s="115"/>
      <c r="D401" s="116" t="s">
        <v>72</v>
      </c>
      <c r="E401" s="117" t="s">
        <v>628</v>
      </c>
      <c r="F401" s="117" t="s">
        <v>629</v>
      </c>
      <c r="I401" s="118"/>
      <c r="J401" s="119">
        <f>BK401</f>
        <v>0</v>
      </c>
      <c r="L401" s="115"/>
      <c r="M401" s="120"/>
      <c r="P401" s="121">
        <f>SUM(P402:P406)</f>
        <v>0</v>
      </c>
      <c r="R401" s="121">
        <f>SUM(R402:R406)</f>
        <v>0</v>
      </c>
      <c r="T401" s="122">
        <f>SUM(T402:T406)</f>
        <v>0</v>
      </c>
      <c r="AR401" s="116" t="s">
        <v>153</v>
      </c>
      <c r="AT401" s="123" t="s">
        <v>72</v>
      </c>
      <c r="AU401" s="123" t="s">
        <v>73</v>
      </c>
      <c r="AY401" s="116" t="s">
        <v>128</v>
      </c>
      <c r="BK401" s="124">
        <f>SUM(BK402:BK406)</f>
        <v>0</v>
      </c>
    </row>
    <row r="402" spans="2:65" s="1" customFormat="1" ht="16.5" customHeight="1">
      <c r="B402" s="30"/>
      <c r="C402" s="127" t="s">
        <v>630</v>
      </c>
      <c r="D402" s="127" t="s">
        <v>131</v>
      </c>
      <c r="E402" s="128" t="s">
        <v>631</v>
      </c>
      <c r="F402" s="129" t="s">
        <v>632</v>
      </c>
      <c r="G402" s="130" t="s">
        <v>199</v>
      </c>
      <c r="H402" s="131">
        <v>1</v>
      </c>
      <c r="I402" s="132"/>
      <c r="J402" s="133">
        <f>ROUND(I402*H402,2)</f>
        <v>0</v>
      </c>
      <c r="K402" s="134"/>
      <c r="L402" s="30"/>
      <c r="M402" s="135" t="s">
        <v>1</v>
      </c>
      <c r="N402" s="136" t="s">
        <v>38</v>
      </c>
      <c r="P402" s="137">
        <f>O402*H402</f>
        <v>0</v>
      </c>
      <c r="Q402" s="137">
        <v>0</v>
      </c>
      <c r="R402" s="137">
        <f>Q402*H402</f>
        <v>0</v>
      </c>
      <c r="S402" s="137">
        <v>0</v>
      </c>
      <c r="T402" s="138">
        <f>S402*H402</f>
        <v>0</v>
      </c>
      <c r="AR402" s="139" t="s">
        <v>633</v>
      </c>
      <c r="AT402" s="139" t="s">
        <v>131</v>
      </c>
      <c r="AU402" s="139" t="s">
        <v>81</v>
      </c>
      <c r="AY402" s="15" t="s">
        <v>128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5" t="s">
        <v>81</v>
      </c>
      <c r="BK402" s="140">
        <f>ROUND(I402*H402,2)</f>
        <v>0</v>
      </c>
      <c r="BL402" s="15" t="s">
        <v>633</v>
      </c>
      <c r="BM402" s="139" t="s">
        <v>634</v>
      </c>
    </row>
    <row r="403" spans="2:65" s="1" customFormat="1" ht="16.5" customHeight="1">
      <c r="B403" s="30"/>
      <c r="C403" s="127" t="s">
        <v>635</v>
      </c>
      <c r="D403" s="127" t="s">
        <v>131</v>
      </c>
      <c r="E403" s="128" t="s">
        <v>636</v>
      </c>
      <c r="F403" s="129" t="s">
        <v>637</v>
      </c>
      <c r="G403" s="130" t="s">
        <v>199</v>
      </c>
      <c r="H403" s="131">
        <v>1</v>
      </c>
      <c r="I403" s="132"/>
      <c r="J403" s="133">
        <f>ROUND(I403*H403,2)</f>
        <v>0</v>
      </c>
      <c r="K403" s="134"/>
      <c r="L403" s="30"/>
      <c r="M403" s="135" t="s">
        <v>1</v>
      </c>
      <c r="N403" s="136" t="s">
        <v>38</v>
      </c>
      <c r="P403" s="137">
        <f>O403*H403</f>
        <v>0</v>
      </c>
      <c r="Q403" s="137">
        <v>0</v>
      </c>
      <c r="R403" s="137">
        <f>Q403*H403</f>
        <v>0</v>
      </c>
      <c r="S403" s="137">
        <v>0</v>
      </c>
      <c r="T403" s="138">
        <f>S403*H403</f>
        <v>0</v>
      </c>
      <c r="AR403" s="139" t="s">
        <v>633</v>
      </c>
      <c r="AT403" s="139" t="s">
        <v>131</v>
      </c>
      <c r="AU403" s="139" t="s">
        <v>81</v>
      </c>
      <c r="AY403" s="15" t="s">
        <v>128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5" t="s">
        <v>81</v>
      </c>
      <c r="BK403" s="140">
        <f>ROUND(I403*H403,2)</f>
        <v>0</v>
      </c>
      <c r="BL403" s="15" t="s">
        <v>633</v>
      </c>
      <c r="BM403" s="139" t="s">
        <v>638</v>
      </c>
    </row>
    <row r="404" spans="2:65" s="1" customFormat="1" ht="16.5" customHeight="1">
      <c r="B404" s="30"/>
      <c r="C404" s="127" t="s">
        <v>639</v>
      </c>
      <c r="D404" s="127" t="s">
        <v>131</v>
      </c>
      <c r="E404" s="128" t="s">
        <v>640</v>
      </c>
      <c r="F404" s="129" t="s">
        <v>641</v>
      </c>
      <c r="G404" s="130" t="s">
        <v>199</v>
      </c>
      <c r="H404" s="131">
        <v>1</v>
      </c>
      <c r="I404" s="132"/>
      <c r="J404" s="133">
        <f>ROUND(I404*H404,2)</f>
        <v>0</v>
      </c>
      <c r="K404" s="134"/>
      <c r="L404" s="30"/>
      <c r="M404" s="135" t="s">
        <v>1</v>
      </c>
      <c r="N404" s="136" t="s">
        <v>38</v>
      </c>
      <c r="P404" s="137">
        <f>O404*H404</f>
        <v>0</v>
      </c>
      <c r="Q404" s="137">
        <v>0</v>
      </c>
      <c r="R404" s="137">
        <f>Q404*H404</f>
        <v>0</v>
      </c>
      <c r="S404" s="137">
        <v>0</v>
      </c>
      <c r="T404" s="138">
        <f>S404*H404</f>
        <v>0</v>
      </c>
      <c r="AR404" s="139" t="s">
        <v>633</v>
      </c>
      <c r="AT404" s="139" t="s">
        <v>131</v>
      </c>
      <c r="AU404" s="139" t="s">
        <v>81</v>
      </c>
      <c r="AY404" s="15" t="s">
        <v>128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5" t="s">
        <v>81</v>
      </c>
      <c r="BK404" s="140">
        <f>ROUND(I404*H404,2)</f>
        <v>0</v>
      </c>
      <c r="BL404" s="15" t="s">
        <v>633</v>
      </c>
      <c r="BM404" s="139" t="s">
        <v>642</v>
      </c>
    </row>
    <row r="405" spans="2:65" s="1" customFormat="1" ht="16.5" customHeight="1">
      <c r="B405" s="30"/>
      <c r="C405" s="127" t="s">
        <v>643</v>
      </c>
      <c r="D405" s="127" t="s">
        <v>131</v>
      </c>
      <c r="E405" s="128" t="s">
        <v>644</v>
      </c>
      <c r="F405" s="129" t="s">
        <v>645</v>
      </c>
      <c r="G405" s="130" t="s">
        <v>199</v>
      </c>
      <c r="H405" s="131">
        <v>1</v>
      </c>
      <c r="I405" s="132"/>
      <c r="J405" s="133">
        <f>ROUND(I405*H405,2)</f>
        <v>0</v>
      </c>
      <c r="K405" s="134"/>
      <c r="L405" s="30"/>
      <c r="M405" s="135" t="s">
        <v>1</v>
      </c>
      <c r="N405" s="136" t="s">
        <v>38</v>
      </c>
      <c r="P405" s="137">
        <f>O405*H405</f>
        <v>0</v>
      </c>
      <c r="Q405" s="137">
        <v>0</v>
      </c>
      <c r="R405" s="137">
        <f>Q405*H405</f>
        <v>0</v>
      </c>
      <c r="S405" s="137">
        <v>0</v>
      </c>
      <c r="T405" s="138">
        <f>S405*H405</f>
        <v>0</v>
      </c>
      <c r="AR405" s="139" t="s">
        <v>633</v>
      </c>
      <c r="AT405" s="139" t="s">
        <v>131</v>
      </c>
      <c r="AU405" s="139" t="s">
        <v>81</v>
      </c>
      <c r="AY405" s="15" t="s">
        <v>128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15" t="s">
        <v>81</v>
      </c>
      <c r="BK405" s="140">
        <f>ROUND(I405*H405,2)</f>
        <v>0</v>
      </c>
      <c r="BL405" s="15" t="s">
        <v>633</v>
      </c>
      <c r="BM405" s="139" t="s">
        <v>646</v>
      </c>
    </row>
    <row r="406" spans="2:65" s="1" customFormat="1" ht="16.5" customHeight="1">
      <c r="B406" s="30"/>
      <c r="C406" s="127" t="s">
        <v>647</v>
      </c>
      <c r="D406" s="127" t="s">
        <v>131</v>
      </c>
      <c r="E406" s="128" t="s">
        <v>648</v>
      </c>
      <c r="F406" s="129" t="s">
        <v>649</v>
      </c>
      <c r="G406" s="130" t="s">
        <v>199</v>
      </c>
      <c r="H406" s="131">
        <v>1</v>
      </c>
      <c r="I406" s="132"/>
      <c r="J406" s="133">
        <f>ROUND(I406*H406,2)</f>
        <v>0</v>
      </c>
      <c r="K406" s="134"/>
      <c r="L406" s="30"/>
      <c r="M406" s="167" t="s">
        <v>1</v>
      </c>
      <c r="N406" s="168" t="s">
        <v>38</v>
      </c>
      <c r="O406" s="169"/>
      <c r="P406" s="170">
        <f>O406*H406</f>
        <v>0</v>
      </c>
      <c r="Q406" s="170">
        <v>0</v>
      </c>
      <c r="R406" s="170">
        <f>Q406*H406</f>
        <v>0</v>
      </c>
      <c r="S406" s="170">
        <v>0</v>
      </c>
      <c r="T406" s="171">
        <f>S406*H406</f>
        <v>0</v>
      </c>
      <c r="AR406" s="139" t="s">
        <v>633</v>
      </c>
      <c r="AT406" s="139" t="s">
        <v>131</v>
      </c>
      <c r="AU406" s="139" t="s">
        <v>81</v>
      </c>
      <c r="AY406" s="15" t="s">
        <v>128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5" t="s">
        <v>81</v>
      </c>
      <c r="BK406" s="140">
        <f>ROUND(I406*H406,2)</f>
        <v>0</v>
      </c>
      <c r="BL406" s="15" t="s">
        <v>633</v>
      </c>
      <c r="BM406" s="139" t="s">
        <v>650</v>
      </c>
    </row>
    <row r="407" spans="2:65" s="1" customFormat="1" ht="6.9" customHeight="1">
      <c r="B407" s="42"/>
      <c r="C407" s="43"/>
      <c r="D407" s="43"/>
      <c r="E407" s="43"/>
      <c r="F407" s="43"/>
      <c r="G407" s="43"/>
      <c r="H407" s="43"/>
      <c r="I407" s="43"/>
      <c r="J407" s="43"/>
      <c r="K407" s="43"/>
      <c r="L407" s="30"/>
    </row>
  </sheetData>
  <sheetProtection algorithmName="SHA-512" hashValue="sbDkxsI7BHP+BYAIjDigwgBZ7TXDGVz64uMuQi9/LbYfz7V8/XjfZOBvf8XbeSp+qKrnBxnk55sF1MmVIfwYAA==" saltValue="up6MmClOqMYD30KU8A4GronmRLslamiaM8U+kHJLK3vy3upIcjmxBvWcQB+OSi5a4xEfV5ydpLthZ/2HFrfGBw==" spinCount="100000" sheet="1" objects="1" scenarios="1" formatColumns="0" formatRows="0" autoFilter="0"/>
  <autoFilter ref="C136:K406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 01 - Stavební úpravy č...</vt:lpstr>
      <vt:lpstr>'Rekapitulace stavby'!Názvy_tisku</vt:lpstr>
      <vt:lpstr>'SO 01 - Stavební úpravy č...'!Názvy_tisku</vt:lpstr>
      <vt:lpstr>'Rekapitulace stavby'!Oblast_tisku</vt:lpstr>
      <vt:lpstr>'SO 01 - Stavební úpravy č...'!Oblast_tisku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2024-09-30T13:17:53Z</dcterms:created>
  <dcterms:modified xsi:type="dcterms:W3CDTF">2024-09-30T13:20:54Z</dcterms:modified>
</cp:coreProperties>
</file>