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___Work 2025 05 25\__BN\4 - BN ul. Na Svépomoci\Rozpočet 25\"/>
    </mc:Choice>
  </mc:AlternateContent>
  <xr:revisionPtr revIDLastSave="0" documentId="13_ncr:1_{F505E890-E29E-43AC-9224-B37C81303BA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N5 - Benešov ul. Na S..." sheetId="2" r:id="rId2"/>
  </sheets>
  <definedNames>
    <definedName name="_xlnm._FilterDatabase" localSheetId="1" hidden="1">'N5 - Benešov ul. Na S...'!$C$119:$K$251</definedName>
    <definedName name="_xlnm.Print_Titles" localSheetId="1">'N5 - Benešov ul. Na S...'!$119:$119</definedName>
    <definedName name="_xlnm.Print_Titles" localSheetId="0">'Rekapitulace stavby'!$92:$92</definedName>
    <definedName name="_xlnm.Print_Area" localSheetId="1">'N5 - Benešov ul. Na S...'!$C$4:$J$76,'N5 - Benešov ul. Na S...'!$C$109:$J$251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T246" i="2"/>
  <c r="R247" i="2"/>
  <c r="R246" i="2" s="1"/>
  <c r="P247" i="2"/>
  <c r="P246" i="2" s="1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F114" i="2"/>
  <c r="E112" i="2"/>
  <c r="F87" i="2"/>
  <c r="E85" i="2"/>
  <c r="J22" i="2"/>
  <c r="E22" i="2"/>
  <c r="J90" i="2" s="1"/>
  <c r="J21" i="2"/>
  <c r="J19" i="2"/>
  <c r="E19" i="2"/>
  <c r="J116" i="2" s="1"/>
  <c r="J18" i="2"/>
  <c r="J16" i="2"/>
  <c r="E16" i="2"/>
  <c r="F90" i="2"/>
  <c r="J15" i="2"/>
  <c r="J13" i="2"/>
  <c r="E13" i="2"/>
  <c r="F116" i="2" s="1"/>
  <c r="J12" i="2"/>
  <c r="J10" i="2"/>
  <c r="J114" i="2" s="1"/>
  <c r="L90" i="1"/>
  <c r="AM90" i="1"/>
  <c r="AM89" i="1"/>
  <c r="L89" i="1"/>
  <c r="AM87" i="1"/>
  <c r="L87" i="1"/>
  <c r="L85" i="1"/>
  <c r="L84" i="1"/>
  <c r="BK247" i="2"/>
  <c r="J242" i="2"/>
  <c r="BK240" i="2"/>
  <c r="J240" i="2"/>
  <c r="BK226" i="2"/>
  <c r="J220" i="2"/>
  <c r="J181" i="2"/>
  <c r="J156" i="2"/>
  <c r="BK148" i="2"/>
  <c r="BK131" i="2"/>
  <c r="J251" i="2"/>
  <c r="BK239" i="2"/>
  <c r="BK236" i="2"/>
  <c r="J236" i="2"/>
  <c r="BK230" i="2"/>
  <c r="BK229" i="2"/>
  <c r="BK228" i="2"/>
  <c r="BK222" i="2"/>
  <c r="J206" i="2"/>
  <c r="BK198" i="2"/>
  <c r="J196" i="2"/>
  <c r="J190" i="2"/>
  <c r="J184" i="2"/>
  <c r="J182" i="2"/>
  <c r="BK180" i="2"/>
  <c r="BK175" i="2"/>
  <c r="J173" i="2"/>
  <c r="BK164" i="2"/>
  <c r="J164" i="2"/>
  <c r="J161" i="2"/>
  <c r="J157" i="2"/>
  <c r="BK144" i="2"/>
  <c r="J137" i="2"/>
  <c r="J131" i="2"/>
  <c r="AS94" i="1"/>
  <c r="J198" i="2"/>
  <c r="BK196" i="2"/>
  <c r="BK156" i="2"/>
  <c r="J144" i="2"/>
  <c r="J133" i="2"/>
  <c r="J209" i="2"/>
  <c r="J180" i="2"/>
  <c r="J177" i="2"/>
  <c r="BK176" i="2"/>
  <c r="BK161" i="2"/>
  <c r="BK242" i="2"/>
  <c r="J215" i="2"/>
  <c r="J250" i="2"/>
  <c r="J228" i="2"/>
  <c r="BK199" i="2"/>
  <c r="BK182" i="2"/>
  <c r="BK169" i="2"/>
  <c r="J123" i="2"/>
  <c r="BK139" i="2"/>
  <c r="BK206" i="2"/>
  <c r="BK244" i="2"/>
  <c r="BK201" i="2"/>
  <c r="J239" i="2"/>
  <c r="J218" i="2"/>
  <c r="BK190" i="2"/>
  <c r="J179" i="2"/>
  <c r="J146" i="2"/>
  <c r="BK127" i="2"/>
  <c r="J175" i="2"/>
  <c r="J139" i="2"/>
  <c r="J169" i="2"/>
  <c r="BK251" i="2"/>
  <c r="J226" i="2"/>
  <c r="BK150" i="2"/>
  <c r="BK249" i="2"/>
  <c r="J229" i="2"/>
  <c r="J199" i="2"/>
  <c r="BK181" i="2"/>
  <c r="BK167" i="2"/>
  <c r="BK157" i="2"/>
  <c r="J222" i="2"/>
  <c r="J148" i="2"/>
  <c r="BK197" i="2"/>
  <c r="J152" i="2"/>
  <c r="J244" i="2"/>
  <c r="J176" i="2"/>
  <c r="BK250" i="2"/>
  <c r="J230" i="2"/>
  <c r="J201" i="2"/>
  <c r="BK186" i="2"/>
  <c r="BK173" i="2"/>
  <c r="J159" i="2"/>
  <c r="BK220" i="2"/>
  <c r="BK152" i="2"/>
  <c r="J127" i="2"/>
  <c r="BK179" i="2"/>
  <c r="J247" i="2"/>
  <c r="BK234" i="2"/>
  <c r="BK215" i="2"/>
  <c r="J197" i="2"/>
  <c r="BK177" i="2"/>
  <c r="J163" i="2"/>
  <c r="BK133" i="2"/>
  <c r="BK163" i="2"/>
  <c r="BK123" i="2"/>
  <c r="J150" i="2"/>
  <c r="J249" i="2"/>
  <c r="BK218" i="2"/>
  <c r="BK146" i="2"/>
  <c r="J234" i="2"/>
  <c r="BK209" i="2"/>
  <c r="BK184" i="2"/>
  <c r="J167" i="2"/>
  <c r="BK137" i="2"/>
  <c r="BK159" i="2"/>
  <c r="J186" i="2"/>
  <c r="T122" i="2" l="1"/>
  <c r="T166" i="2"/>
  <c r="T195" i="2"/>
  <c r="P238" i="2"/>
  <c r="P122" i="2"/>
  <c r="P166" i="2"/>
  <c r="R200" i="2"/>
  <c r="BK238" i="2"/>
  <c r="J238" i="2" s="1"/>
  <c r="J100" i="2" s="1"/>
  <c r="R238" i="2"/>
  <c r="T238" i="2"/>
  <c r="BK248" i="2"/>
  <c r="J248" i="2" s="1"/>
  <c r="J102" i="2" s="1"/>
  <c r="P248" i="2"/>
  <c r="R248" i="2"/>
  <c r="BK122" i="2"/>
  <c r="R122" i="2"/>
  <c r="BK166" i="2"/>
  <c r="J166" i="2" s="1"/>
  <c r="J97" i="2" s="1"/>
  <c r="R166" i="2"/>
  <c r="BK195" i="2"/>
  <c r="J195" i="2" s="1"/>
  <c r="J98" i="2" s="1"/>
  <c r="P195" i="2"/>
  <c r="R195" i="2"/>
  <c r="BK200" i="2"/>
  <c r="J200" i="2"/>
  <c r="J99" i="2" s="1"/>
  <c r="P200" i="2"/>
  <c r="T200" i="2"/>
  <c r="T248" i="2"/>
  <c r="BK246" i="2"/>
  <c r="J246" i="2"/>
  <c r="J101" i="2" s="1"/>
  <c r="F89" i="2"/>
  <c r="J117" i="2"/>
  <c r="BE127" i="2"/>
  <c r="BE144" i="2"/>
  <c r="BE150" i="2"/>
  <c r="BE159" i="2"/>
  <c r="BE163" i="2"/>
  <c r="J89" i="2"/>
  <c r="F117" i="2"/>
  <c r="BE131" i="2"/>
  <c r="BE148" i="2"/>
  <c r="BE209" i="2"/>
  <c r="J87" i="2"/>
  <c r="BE133" i="2"/>
  <c r="BE137" i="2"/>
  <c r="BE139" i="2"/>
  <c r="BE146" i="2"/>
  <c r="BE152" i="2"/>
  <c r="BE156" i="2"/>
  <c r="BE157" i="2"/>
  <c r="BE161" i="2"/>
  <c r="BE164" i="2"/>
  <c r="BE167" i="2"/>
  <c r="BE169" i="2"/>
  <c r="BE173" i="2"/>
  <c r="BE175" i="2"/>
  <c r="BE176" i="2"/>
  <c r="BE177" i="2"/>
  <c r="BE179" i="2"/>
  <c r="BE180" i="2"/>
  <c r="BE181" i="2"/>
  <c r="BE182" i="2"/>
  <c r="BE184" i="2"/>
  <c r="BE186" i="2"/>
  <c r="BE190" i="2"/>
  <c r="BE196" i="2"/>
  <c r="BE198" i="2"/>
  <c r="BE201" i="2"/>
  <c r="BE206" i="2"/>
  <c r="BE215" i="2"/>
  <c r="BE218" i="2"/>
  <c r="BE220" i="2"/>
  <c r="BE222" i="2"/>
  <c r="BE228" i="2"/>
  <c r="BE229" i="2"/>
  <c r="BE230" i="2"/>
  <c r="BE234" i="2"/>
  <c r="BE236" i="2"/>
  <c r="BE239" i="2"/>
  <c r="BE250" i="2"/>
  <c r="BE251" i="2"/>
  <c r="BE123" i="2"/>
  <c r="BE197" i="2"/>
  <c r="BE199" i="2"/>
  <c r="BE226" i="2"/>
  <c r="BE240" i="2"/>
  <c r="BE242" i="2"/>
  <c r="BE244" i="2"/>
  <c r="BE247" i="2"/>
  <c r="BE249" i="2"/>
  <c r="F32" i="2"/>
  <c r="BA95" i="1" s="1"/>
  <c r="BA94" i="1" s="1"/>
  <c r="W30" i="1" s="1"/>
  <c r="F35" i="2"/>
  <c r="BD95" i="1" s="1"/>
  <c r="BD94" i="1" s="1"/>
  <c r="W33" i="1" s="1"/>
  <c r="F34" i="2"/>
  <c r="BC95" i="1"/>
  <c r="BC94" i="1"/>
  <c r="AY94" i="1" s="1"/>
  <c r="J32" i="2"/>
  <c r="AW95" i="1" s="1"/>
  <c r="F33" i="2"/>
  <c r="BB95" i="1"/>
  <c r="BB94" i="1"/>
  <c r="W31" i="1" s="1"/>
  <c r="BK121" i="2" l="1"/>
  <c r="J121" i="2"/>
  <c r="J95" i="2"/>
  <c r="P121" i="2"/>
  <c r="P120" i="2" s="1"/>
  <c r="AU95" i="1" s="1"/>
  <c r="AU94" i="1" s="1"/>
  <c r="R121" i="2"/>
  <c r="R120" i="2"/>
  <c r="T121" i="2"/>
  <c r="T120" i="2" s="1"/>
  <c r="J122" i="2"/>
  <c r="J96" i="2"/>
  <c r="AX94" i="1"/>
  <c r="AW94" i="1"/>
  <c r="AK30" i="1" s="1"/>
  <c r="W32" i="1"/>
  <c r="J31" i="2"/>
  <c r="AV95" i="1" s="1"/>
  <c r="AT95" i="1" s="1"/>
  <c r="F31" i="2"/>
  <c r="AZ95" i="1" s="1"/>
  <c r="AZ94" i="1" s="1"/>
  <c r="AV94" i="1" s="1"/>
  <c r="AK29" i="1" s="1"/>
  <c r="BK120" i="2" l="1"/>
  <c r="J120" i="2"/>
  <c r="J28" i="2"/>
  <c r="AG95" i="1"/>
  <c r="AG94" i="1" s="1"/>
  <c r="AK26" i="1" s="1"/>
  <c r="AK35" i="1" s="1"/>
  <c r="W29" i="1"/>
  <c r="AT94" i="1"/>
  <c r="J37" i="2" l="1"/>
  <c r="J94" i="2"/>
  <c r="AN94" i="1"/>
  <c r="AN95" i="1"/>
</calcChain>
</file>

<file path=xl/sharedStrings.xml><?xml version="1.0" encoding="utf-8"?>
<sst xmlns="http://schemas.openxmlformats.org/spreadsheetml/2006/main" count="1670" uniqueCount="404">
  <si>
    <t>Export Komplet</t>
  </si>
  <si>
    <t/>
  </si>
  <si>
    <t>2.0</t>
  </si>
  <si>
    <t>ZAMOK</t>
  </si>
  <si>
    <t>False</t>
  </si>
  <si>
    <t>{5a868f6f-7201-4aa3-9711-e357db793ad1}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</si>
  <si>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</si>
  <si>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</si>
  <si>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</si>
  <si>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</si>
  <si>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</si>
  <si>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</si>
  <si>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</si>
  <si>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</si>
  <si>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N18785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</si>
  <si>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</si>
  <si>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</si>
  <si>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Benešov ul. Na Svépomoci - obnova povrchu komunikace od protihlukové zdi</t>
  </si>
  <si>
    <t>KSO:</t>
  </si>
  <si>
    <t>CC-CZ:</t>
  </si>
  <si>
    <t>Místo:</t>
  </si>
  <si>
    <t xml:space="preserve"> </t>
  </si>
  <si>
    <t>Datum:</t>
  </si>
  <si>
    <t>19. 7. 2024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</si>
  <si>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</si>
  <si>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</si>
  <si>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</si>
  <si>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</si>
  <si>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</si>
  <si>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</si>
  <si>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</si>
  <si>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</si>
  <si>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</si>
  <si>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</si>
  <si>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</si>
  <si>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</si>
  <si>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</si>
  <si>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</si>
  <si>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</si>
  <si>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</si>
  <si>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</si>
  <si>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</si>
  <si>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</si>
  <si>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</si>
  <si>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</si>
  <si>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</si>
  <si>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</si>
  <si>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</si>
  <si>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</si>
  <si>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</si>
  <si>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</si>
  <si>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</si>
  <si>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</si>
  <si>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</si>
  <si>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</si>
  <si>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</si>
  <si>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</si>
  <si>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</si>
  <si>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</si>
  <si>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</si>
  <si>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</si>
  <si>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</si>
  <si>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</si>
  <si>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</si>
  <si>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</si>
  <si>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</si>
  <si>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</si>
  <si>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</si>
  <si>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</si>
  <si>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</si>
  <si>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</si>
  <si>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</si>
  <si>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</si>
  <si>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</si>
  <si>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</si>
  <si>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</si>
  <si>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</si>
  <si>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</si>
  <si>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</si>
  <si>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</si>
  <si>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</si>
  <si>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</si>
  <si>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</si>
  <si>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</si>
  <si>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</si>
  <si>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</si>
  <si>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</si>
  <si>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</si>
  <si>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</si>
  <si>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</si>
  <si>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</si>
  <si>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</si>
  <si>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</si>
  <si>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</si>
  <si>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</si>
  <si>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</si>
  <si>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</si>
  <si>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</si>
  <si>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</si>
  <si>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</si>
  <si>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</si>
  <si>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</si>
  <si>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</si>
  <si>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</si>
  <si>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</si>
  <si>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</si>
  <si>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</si>
  <si>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</si>
  <si>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</si>
  <si>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</si>
  <si>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</si>
  <si>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</si>
  <si>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</si>
  <si>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</si>
  <si>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</si>
  <si>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</si>
  <si>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4</t>
  </si>
  <si>
    <t>-1708556631</t>
  </si>
  <si>
    <t>VV</t>
  </si>
  <si>
    <t>"cp. 1100" 4*1</t>
  </si>
  <si>
    <t>"čp. 1095 + 1084" 4+4</t>
  </si>
  <si>
    <t>Součet</t>
  </si>
  <si>
    <t>113107142</t>
  </si>
  <si>
    <t>Odstranění podkladu živičného tl 100 mm ručně</t>
  </si>
  <si>
    <t>-2009378500</t>
  </si>
  <si>
    <t>"ZU - napojení v křižovatce" 14*1</t>
  </si>
  <si>
    <t>" napojení poél obrub a zdí"   (64+24)*0,25+(64-24)*0,7+4*1*2+4*2</t>
  </si>
  <si>
    <t>3</t>
  </si>
  <si>
    <t>113107221</t>
  </si>
  <si>
    <t>Odstranění podkladu z kameniva drceného tl do 100 mm strojně pl přes 200 m2</t>
  </si>
  <si>
    <t>-855755461</t>
  </si>
  <si>
    <t>"plocha AC"  978</t>
  </si>
  <si>
    <t>113202111</t>
  </si>
  <si>
    <t>Vytrhání obrub krajníků obrubníků stojatých</t>
  </si>
  <si>
    <t>m</t>
  </si>
  <si>
    <t>1733578870</t>
  </si>
  <si>
    <t>"1. etapa - pro popel. pole" 4</t>
  </si>
  <si>
    <t>"2. etapa  - skryté " 40</t>
  </si>
  <si>
    <t>5</t>
  </si>
  <si>
    <t>122252513</t>
  </si>
  <si>
    <t>Odkopávky a prokopávky zapažené pro silnice a dálnice v hornině třídy těžitelnosti I objem do 100 m3 strojně</t>
  </si>
  <si>
    <t>m3</t>
  </si>
  <si>
    <t>-1033653813</t>
  </si>
  <si>
    <t>"plocha v KU" 5,6*5*0,4</t>
  </si>
  <si>
    <t>6</t>
  </si>
  <si>
    <t>132212132</t>
  </si>
  <si>
    <t>Hloubení nezapažených rýh šířky do 800 mm v nesoudržných horninách třídy těžitelnosti I skupiny 3 ručně</t>
  </si>
  <si>
    <t>-271192118</t>
  </si>
  <si>
    <t>"1. úsek - obruby"  (0,8+36+5+4)*0,4*0,3</t>
  </si>
  <si>
    <t>"rýha pro obnovu obrub - KU"  (5,6*2+5)*0,4*0,3</t>
  </si>
  <si>
    <t>"DTTO podélné" 85*0,4*0,3</t>
  </si>
  <si>
    <t>7</t>
  </si>
  <si>
    <t>139001101</t>
  </si>
  <si>
    <t>Příplatek za ztížení vykopávky v blízkosti podzemního vedení</t>
  </si>
  <si>
    <t>-1783237</t>
  </si>
  <si>
    <t>"objem rýh 50%"   17,64*0,5</t>
  </si>
  <si>
    <t>8</t>
  </si>
  <si>
    <t>139951121</t>
  </si>
  <si>
    <t>Bourání kcí v hloubených vykopávkách ze zdiva z betonu prostého strojně</t>
  </si>
  <si>
    <t>-255950209</t>
  </si>
  <si>
    <t>"bourání beton lože obrub " 44*0,25*0,3</t>
  </si>
  <si>
    <t>9</t>
  </si>
  <si>
    <t>162751117</t>
  </si>
  <si>
    <t>Vodorovné přemístění přes 9 000 do 10000 m výkopku/sypaniny z horniny třídy těžitelnosti I skupiny 1 až 3</t>
  </si>
  <si>
    <t>710767378</t>
  </si>
  <si>
    <t>11,2+17,64+3,3</t>
  </si>
  <si>
    <t>10</t>
  </si>
  <si>
    <t>162751119</t>
  </si>
  <si>
    <t>Příplatek k vodorovnému přemístění výkopku/sypaniny z horniny třídy těžitelnosti I skupiny 1 až 3 ZKD 1000 m přes 10000 m</t>
  </si>
  <si>
    <t>1561555853</t>
  </si>
  <si>
    <t>" celkem 20km" (20-10)*32,14</t>
  </si>
  <si>
    <t>11</t>
  </si>
  <si>
    <t>171201231</t>
  </si>
  <si>
    <t>Poplatek za uložení zeminy a kamení na recyklační skládce (skládkovné) kód odpadu 17 05 04</t>
  </si>
  <si>
    <t>t</t>
  </si>
  <si>
    <t>975570178</t>
  </si>
  <si>
    <t>"zemina"  (32,14-3,3)*2</t>
  </si>
  <si>
    <t>" bet.lože"  3,3*2,5</t>
  </si>
  <si>
    <t>171251201</t>
  </si>
  <si>
    <t>Uložení sypaniny na skládky nebo meziskládky</t>
  </si>
  <si>
    <t>948546071</t>
  </si>
  <si>
    <t>13</t>
  </si>
  <si>
    <t>181152302</t>
  </si>
  <si>
    <t>Úprava pláně pro silnice a dálnice v zářezech se zhutněním</t>
  </si>
  <si>
    <t>1933416629</t>
  </si>
  <si>
    <t>"plocha AC +ZD + VD"    978+6+28</t>
  </si>
  <si>
    <t>14</t>
  </si>
  <si>
    <t>181311103</t>
  </si>
  <si>
    <t>Rozprostření ornice tl vrstvy do 200 mm v rovině nebo ve svahu do 1:5 ručně</t>
  </si>
  <si>
    <t>-76162497</t>
  </si>
  <si>
    <t>"úprava pásu za krajnicí"     (36+5+3+4+(89-50) + (89- 15))*0,75</t>
  </si>
  <si>
    <t>15</t>
  </si>
  <si>
    <t>M</t>
  </si>
  <si>
    <t>10364100</t>
  </si>
  <si>
    <t>zemina pro terénní úpravy - tříděná</t>
  </si>
  <si>
    <t>1582104705</t>
  </si>
  <si>
    <t>120,75*0,1*1,5</t>
  </si>
  <si>
    <t>16</t>
  </si>
  <si>
    <t>181411121</t>
  </si>
  <si>
    <t>Založení lučního trávníku výsevem pl do 1000 m2 v rovině a ve svahu do 1:5</t>
  </si>
  <si>
    <t>870283171</t>
  </si>
  <si>
    <t>17</t>
  </si>
  <si>
    <t>00572472</t>
  </si>
  <si>
    <t>osivo směs travní krajinná-rovinná</t>
  </si>
  <si>
    <t>kg</t>
  </si>
  <si>
    <t>1088287948</t>
  </si>
  <si>
    <t>105*0,02 'Přepočtené koeficientem množství</t>
  </si>
  <si>
    <t>Komunikace pozemní</t>
  </si>
  <si>
    <t>18</t>
  </si>
  <si>
    <t>564841111</t>
  </si>
  <si>
    <t>Podklad ze štěrkodrtě ŠD plochy přes 100 m2 tl 120 mm</t>
  </si>
  <si>
    <t>111538557</t>
  </si>
  <si>
    <t>"KU odstav. plocha i pod obruby" 5,6*5*1,15</t>
  </si>
  <si>
    <t>19</t>
  </si>
  <si>
    <t>564861111</t>
  </si>
  <si>
    <t>Podklad ze štěrkodrtě ŠD plochy přes 100 m2 tl 200 mm</t>
  </si>
  <si>
    <t>-1267393247</t>
  </si>
  <si>
    <t>"popel pole" 4*1,5</t>
  </si>
  <si>
    <t>"odstav. plocha" 5,6*5</t>
  </si>
  <si>
    <t>20</t>
  </si>
  <si>
    <t>566501111</t>
  </si>
  <si>
    <t>Úprava krytu z kameniva drceného pro nový kryt s doplněním kameniva drceného přes 0,08 do 0,10 m3/m2</t>
  </si>
  <si>
    <t>1111267743</t>
  </si>
  <si>
    <t>"doplnění chybějící frakce 50% AC " 978*0,5</t>
  </si>
  <si>
    <t>577145112</t>
  </si>
  <si>
    <t>Asfaltový beton vrstva ložní ACL 16 (ABH) tl 50 mm š do 3 m z nemodifikovaného asfaltu</t>
  </si>
  <si>
    <t>263183707</t>
  </si>
  <si>
    <t>22</t>
  </si>
  <si>
    <t>567532112</t>
  </si>
  <si>
    <t>Recyklace podkladu za studena na místě - promísení s pojivem, kamenivem tl přes 220 do 250 mm pl do 1000 m2</t>
  </si>
  <si>
    <t>703757362</t>
  </si>
  <si>
    <t>23</t>
  </si>
  <si>
    <t>58522150</t>
  </si>
  <si>
    <t>cement portlandský směsný CEM II 32,5MPa</t>
  </si>
  <si>
    <t>698076184</t>
  </si>
  <si>
    <t>978*0,035</t>
  </si>
  <si>
    <t>24</t>
  </si>
  <si>
    <t>567541111</t>
  </si>
  <si>
    <t>Recyklace podkladu za studena na místě - rozpojení a reprofilace tl přes 250 do 300 mm do 1000 m2</t>
  </si>
  <si>
    <t>1808945586</t>
  </si>
  <si>
    <t>25</t>
  </si>
  <si>
    <t>573231109</t>
  </si>
  <si>
    <t>Postřik živičný spojovací ze silniční emulze v množství 0,60 kg/m2</t>
  </si>
  <si>
    <t>1257639766</t>
  </si>
  <si>
    <t>26</t>
  </si>
  <si>
    <t>577144111</t>
  </si>
  <si>
    <t>Asfaltový beton vrstva obrusná ACO 11 (ABS) tř. I tl 50 mm š do 3 m z nemodifikovaného asfaltu</t>
  </si>
  <si>
    <t>302005713</t>
  </si>
  <si>
    <t>27</t>
  </si>
  <si>
    <t>596412111</t>
  </si>
  <si>
    <t>Kladení dlažby z vegetačních tvárnic pozemních komunikací velikosti dlaždic do 0,09 m2 tl 80 mm pl do 25 m2</t>
  </si>
  <si>
    <t>729718994</t>
  </si>
  <si>
    <t>"odstavná plocha - KU u zdi"  5*5,6</t>
  </si>
  <si>
    <t>28</t>
  </si>
  <si>
    <t>59245035</t>
  </si>
  <si>
    <t>dlažba plošná betonová vegetační 200x200x80mm přírodní</t>
  </si>
  <si>
    <t>-241411344</t>
  </si>
  <si>
    <t>28*1,02 'Přepočtené koeficientem množství</t>
  </si>
  <si>
    <t>29</t>
  </si>
  <si>
    <t>596212230</t>
  </si>
  <si>
    <t>Kladení zámkové dlažby pozemních komunikací ručně tl 80 mm skupiny C pl do 50 m2</t>
  </si>
  <si>
    <t>-756509983</t>
  </si>
  <si>
    <t>"předlažby navazující" 3,5</t>
  </si>
  <si>
    <t>"popel.pole " 5*1,2</t>
  </si>
  <si>
    <t>30</t>
  </si>
  <si>
    <t>59245020</t>
  </si>
  <si>
    <t>dlažba skladebná betonová 200x100mm tl 80mm přírodní</t>
  </si>
  <si>
    <t>1098647605</t>
  </si>
  <si>
    <t>"předlažby navazující- ztratné 10%" (3,5)*1*0,1</t>
  </si>
  <si>
    <t>6,35*1,03 'Přepočtené koeficientem množství</t>
  </si>
  <si>
    <t>Trubní vedení</t>
  </si>
  <si>
    <t>31</t>
  </si>
  <si>
    <t>899132121</t>
  </si>
  <si>
    <t>Výměna (výšková úprava) poklopu kanalizačního pevného s ošetřením podkladu hloubky do 25 cm</t>
  </si>
  <si>
    <t>kus</t>
  </si>
  <si>
    <t>247787294</t>
  </si>
  <si>
    <t>32</t>
  </si>
  <si>
    <t>899132212</t>
  </si>
  <si>
    <t>Výměna (výšková úprava) poklopu vodovodního samonivelačního nebo pevného šoupátkového</t>
  </si>
  <si>
    <t>-24296035</t>
  </si>
  <si>
    <t>33</t>
  </si>
  <si>
    <t>899132213</t>
  </si>
  <si>
    <t>Výměna (výšková úprava) poklopu vodovodního samonivelačního nebo pevného hydrantového</t>
  </si>
  <si>
    <t>561780198</t>
  </si>
  <si>
    <t>34</t>
  </si>
  <si>
    <t>899133211</t>
  </si>
  <si>
    <t>Výměna (výšková úprava) vtokové mříže uliční vpusti s použitím betonových vyrovnávacích prvků</t>
  </si>
  <si>
    <t>377863948</t>
  </si>
  <si>
    <t>Ostatní konstrukce a práce, bourání</t>
  </si>
  <si>
    <t>35</t>
  </si>
  <si>
    <t>916131213</t>
  </si>
  <si>
    <t>Osazení silničního obrubníku betonového stojatého s boční opěrou do lože z betonu prostého</t>
  </si>
  <si>
    <t>1806452008</t>
  </si>
  <si>
    <t>"KU"5,6*2+5</t>
  </si>
  <si>
    <t>"podélný" 85+5+36+0,8</t>
  </si>
  <si>
    <t>"popel. pole/AC" (4+1,5)*2</t>
  </si>
  <si>
    <t>36</t>
  </si>
  <si>
    <t>59217031</t>
  </si>
  <si>
    <t>obrubník silniční betonový 1000x150x250mm</t>
  </si>
  <si>
    <t>995923346</t>
  </si>
  <si>
    <t>154-(22,6+6)</t>
  </si>
  <si>
    <t>125,4*1,02 'Přepočtené koeficientem množství</t>
  </si>
  <si>
    <t>37</t>
  </si>
  <si>
    <t>59217028</t>
  </si>
  <si>
    <t>obrubník silniční betonový nájezdový 500x150x150mm</t>
  </si>
  <si>
    <t>-1203826693</t>
  </si>
  <si>
    <t>"vjezdy P" 4+4+5</t>
  </si>
  <si>
    <t>"popel pole"4</t>
  </si>
  <si>
    <t>"KU" 5,6</t>
  </si>
  <si>
    <t>22,6*1,02 'Přepočtené koeficientem množství</t>
  </si>
  <si>
    <t>38</t>
  </si>
  <si>
    <t>59217030</t>
  </si>
  <si>
    <t>obrubník silniční betonový přechodový 1000x150x150-250mm</t>
  </si>
  <si>
    <t>-1067469186</t>
  </si>
  <si>
    <t>3*2</t>
  </si>
  <si>
    <t>6*1,02 'Přepočtené koeficientem množství</t>
  </si>
  <si>
    <t>39</t>
  </si>
  <si>
    <t>916132113</t>
  </si>
  <si>
    <t>Osazení obruby z betonové přídlažby s boční opěrou do lože z betonu prostého</t>
  </si>
  <si>
    <t>-844610404</t>
  </si>
  <si>
    <t>"přídalžba podél obrub"  85+6</t>
  </si>
  <si>
    <t>40</t>
  </si>
  <si>
    <t>59218002</t>
  </si>
  <si>
    <t>krajník betonový silniční 500x250x100mm</t>
  </si>
  <si>
    <t>235061600</t>
  </si>
  <si>
    <t>91*1,02 'Přepočtené koeficientem množství</t>
  </si>
  <si>
    <t>41</t>
  </si>
  <si>
    <t>916991121</t>
  </si>
  <si>
    <t>Lože pod obrubníky, krajníky nebo obruby z dlažebních kostek z betonu prostého</t>
  </si>
  <si>
    <t>-577115187</t>
  </si>
  <si>
    <t>154*0,25*0,3+91*0,15*0,3</t>
  </si>
  <si>
    <t>"lože žlabovek" 4*0,8*0,2</t>
  </si>
  <si>
    <t>42</t>
  </si>
  <si>
    <t>919112212</t>
  </si>
  <si>
    <t>Řezání spár pro vytvoření komůrky š 10 mm hl 20 mm pro těsnící zálivku v živičném krytu</t>
  </si>
  <si>
    <t>2034584846</t>
  </si>
  <si>
    <t>"ZU - napojení v křižovatce"   14</t>
  </si>
  <si>
    <t>43</t>
  </si>
  <si>
    <t>919122111</t>
  </si>
  <si>
    <t>Těsnění spár zálivkou za tepla pro komůrky š 10 mm hl 20 mm s těsnicím profilem</t>
  </si>
  <si>
    <t>-516430022</t>
  </si>
  <si>
    <t>44</t>
  </si>
  <si>
    <t>919735111</t>
  </si>
  <si>
    <t>Řezání stávajícího živičného krytu hl do 50 mm</t>
  </si>
  <si>
    <t>1976832552</t>
  </si>
  <si>
    <t>45</t>
  </si>
  <si>
    <t>919794441</t>
  </si>
  <si>
    <t>Úprava ploch kolem hydrantů, šoupat, poklopů a mříží nebo sloupů v živičných krytech pl do 2 m2</t>
  </si>
  <si>
    <t>1144546213</t>
  </si>
  <si>
    <t>"MA+H 50%" (25+3)*0,5</t>
  </si>
  <si>
    <t>"RŠ + ULV" 6+2</t>
  </si>
  <si>
    <t>46</t>
  </si>
  <si>
    <t>935111211</t>
  </si>
  <si>
    <t>Osazení příkopového žlabu do štěrkopísku tl 100 mm z betonových tvárnic š 800 mm</t>
  </si>
  <si>
    <t>763871730</t>
  </si>
  <si>
    <t>"vyústění do žlabovek v KU" 4</t>
  </si>
  <si>
    <t>47</t>
  </si>
  <si>
    <t>59227723</t>
  </si>
  <si>
    <t>žlab dvouvrstvý vibrolisovaný pro povrchové odvodnění betonový 80x330x590/669mm</t>
  </si>
  <si>
    <t>-426344060</t>
  </si>
  <si>
    <t>4*3,6 'Přepočtené koeficientem množství</t>
  </si>
  <si>
    <t>997</t>
  </si>
  <si>
    <t>Přesun sutě</t>
  </si>
  <si>
    <t>48</t>
  </si>
  <si>
    <t>997221551</t>
  </si>
  <si>
    <t>Vodorovná doprava suti ze sypkých materiálů do 1 km</t>
  </si>
  <si>
    <t>-769618344</t>
  </si>
  <si>
    <t>49</t>
  </si>
  <si>
    <t>997221559</t>
  </si>
  <si>
    <t>Příplatek ZKD 1 km u vodorovné dopravy suti ze sypkých materiálů</t>
  </si>
  <si>
    <t>1678844647</t>
  </si>
  <si>
    <t>203,93*19 'Přepočtené koeficientem množství</t>
  </si>
  <si>
    <t>50</t>
  </si>
  <si>
    <t>997221873</t>
  </si>
  <si>
    <t>Poplatek za uložení stavebního odpadu na recyklační skládce (skládkovné) zeminy a kamení zatříděného do Katalogu odpadů pod kódem 17 05 04</t>
  </si>
  <si>
    <t>-380114127</t>
  </si>
  <si>
    <t>"sut - z pokladu komunikace " 203,93-17,6</t>
  </si>
  <si>
    <t>51</t>
  </si>
  <si>
    <t>997221875</t>
  </si>
  <si>
    <t>Poplatek za uložení stavebního odpadu na recyklační skládce (skládkovné) asfaltového bez obsahu dehtu zatříděného do Katalogu odpadů pod kódem 17 03 02</t>
  </si>
  <si>
    <t>-1104264270</t>
  </si>
  <si>
    <t>"vybourané AC"   17,6</t>
  </si>
  <si>
    <t>998</t>
  </si>
  <si>
    <t>Přesun hmot</t>
  </si>
  <si>
    <t>52</t>
  </si>
  <si>
    <t>998225111</t>
  </si>
  <si>
    <t>Přesun hmot pro pozemní komunikace s krytem z kamene, monolitickým betonovým nebo živičným</t>
  </si>
  <si>
    <t>-1479359122</t>
  </si>
  <si>
    <t>VRN</t>
  </si>
  <si>
    <t>Vedlejší rozpočtové náklady</t>
  </si>
  <si>
    <t>53</t>
  </si>
  <si>
    <t>030001000</t>
  </si>
  <si>
    <t>Zařízení staveniště</t>
  </si>
  <si>
    <t>kpl</t>
  </si>
  <si>
    <t>1024</t>
  </si>
  <si>
    <t>1882455158</t>
  </si>
  <si>
    <t>54</t>
  </si>
  <si>
    <t>043002000</t>
  </si>
  <si>
    <t>Zkoušky a ostatní měření - kontrola vedení inženýrských sítí</t>
  </si>
  <si>
    <t>-1647687664</t>
  </si>
  <si>
    <t>55</t>
  </si>
  <si>
    <t>070001000</t>
  </si>
  <si>
    <t>DIO - dopravně inženýrské opatření</t>
  </si>
  <si>
    <t>-1071135814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</si>
</sst>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 x14ac:dyDescent="0.2"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S2" s="15" t="s">
        <v>6</v>
      </c>
      <c r="BT2" s="15" t="s">
        <v>7</v>
      </c>
    </row>
    <row r="3" spans="1:74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 x14ac:dyDescent="0.2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 x14ac:dyDescent="0.2">
      <c r="B5" s="18"/>
      <c r="D5" s="22" t="s">
        <v>13</v>
      </c>
      <c r="K5" s="174" t="s">
        <v>14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R5" s="18"/>
      <c r="BE5" s="171" t="s">
        <v>15</v>
      </c>
      <c r="BS5" s="15" t="s">
        <v>6</v>
      </c>
    </row>
    <row r="6" spans="1:74" ht="36.950000000000003" customHeight="1" x14ac:dyDescent="0.2">
      <c r="B6" s="18"/>
      <c r="D6" s="24" t="s">
        <v>16</v>
      </c>
      <c r="K6" s="176" t="s">
        <v>17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R6" s="18"/>
      <c r="BE6" s="172"/>
      <c r="BS6" s="15" t="s">
        <v>6</v>
      </c>
    </row>
    <row r="7" spans="1:74" ht="12" customHeight="1" x14ac:dyDescent="0.2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2"/>
      <c r="BS7" s="15" t="s">
        <v>6</v>
      </c>
    </row>
    <row r="8" spans="1:74" ht="12" customHeight="1" x14ac:dyDescent="0.2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2"/>
      <c r="BS8" s="15" t="s">
        <v>6</v>
      </c>
    </row>
    <row r="9" spans="1:74" ht="14.45" customHeight="1" x14ac:dyDescent="0.2">
      <c r="B9" s="18"/>
      <c r="AR9" s="18"/>
      <c r="BE9" s="172"/>
      <c r="BS9" s="15" t="s">
        <v>6</v>
      </c>
    </row>
    <row r="10" spans="1:74" ht="12" customHeight="1" x14ac:dyDescent="0.2">
      <c r="B10" s="18"/>
      <c r="D10" s="25" t="s">
        <v>24</v>
      </c>
      <c r="AK10" s="25" t="s">
        <v>25</v>
      </c>
      <c r="AN10" s="23" t="s">
        <v>1</v>
      </c>
      <c r="AR10" s="18"/>
      <c r="BE10" s="172"/>
      <c r="BS10" s="15" t="s">
        <v>6</v>
      </c>
    </row>
    <row r="11" spans="1:74" ht="18.399999999999999" customHeight="1" x14ac:dyDescent="0.2">
      <c r="B11" s="18"/>
      <c r="E11" s="23" t="s">
        <v>21</v>
      </c>
      <c r="AK11" s="25" t="s">
        <v>26</v>
      </c>
      <c r="AN11" s="23" t="s">
        <v>1</v>
      </c>
      <c r="AR11" s="18"/>
      <c r="BE11" s="172"/>
      <c r="BS11" s="15" t="s">
        <v>6</v>
      </c>
    </row>
    <row r="12" spans="1:74" ht="6.95" customHeight="1" x14ac:dyDescent="0.2">
      <c r="B12" s="18"/>
      <c r="AR12" s="18"/>
      <c r="BE12" s="172"/>
      <c r="BS12" s="15" t="s">
        <v>6</v>
      </c>
    </row>
    <row r="13" spans="1:74" ht="12" customHeight="1" x14ac:dyDescent="0.2">
      <c r="B13" s="18"/>
      <c r="D13" s="25" t="s">
        <v>27</v>
      </c>
      <c r="AK13" s="25" t="s">
        <v>25</v>
      </c>
      <c r="AN13" s="27" t="s">
        <v>28</v>
      </c>
      <c r="AR13" s="18"/>
      <c r="BE13" s="172"/>
      <c r="BS13" s="15" t="s">
        <v>6</v>
      </c>
    </row>
    <row r="14" spans="1:74" ht="12.75" x14ac:dyDescent="0.2">
      <c r="B14" s="18"/>
      <c r="E14" s="177" t="s">
        <v>28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25" t="s">
        <v>26</v>
      </c>
      <c r="AN14" s="27" t="s">
        <v>28</v>
      </c>
      <c r="AR14" s="18"/>
      <c r="BE14" s="172"/>
      <c r="BS14" s="15" t="s">
        <v>6</v>
      </c>
    </row>
    <row r="15" spans="1:74" ht="6.95" customHeight="1" x14ac:dyDescent="0.2">
      <c r="B15" s="18"/>
      <c r="AR15" s="18"/>
      <c r="BE15" s="172"/>
      <c r="BS15" s="15" t="s">
        <v>4</v>
      </c>
    </row>
    <row r="16" spans="1:74" ht="12" customHeight="1" x14ac:dyDescent="0.2">
      <c r="B16" s="18"/>
      <c r="D16" s="25" t="s">
        <v>29</v>
      </c>
      <c r="AK16" s="25" t="s">
        <v>25</v>
      </c>
      <c r="AN16" s="23" t="s">
        <v>1</v>
      </c>
      <c r="AR16" s="18"/>
      <c r="BE16" s="172"/>
      <c r="BS16" s="15" t="s">
        <v>4</v>
      </c>
    </row>
    <row r="17" spans="2:71" ht="18.399999999999999" customHeight="1" x14ac:dyDescent="0.2">
      <c r="B17" s="18"/>
      <c r="E17" s="23" t="s">
        <v>21</v>
      </c>
      <c r="AK17" s="25" t="s">
        <v>26</v>
      </c>
      <c r="AN17" s="23" t="s">
        <v>1</v>
      </c>
      <c r="AR17" s="18"/>
      <c r="BE17" s="172"/>
      <c r="BS17" s="15" t="s">
        <v>30</v>
      </c>
    </row>
    <row r="18" spans="2:71" ht="6.95" customHeight="1" x14ac:dyDescent="0.2">
      <c r="B18" s="18"/>
      <c r="AR18" s="18"/>
      <c r="BE18" s="172"/>
      <c r="BS18" s="15" t="s">
        <v>6</v>
      </c>
    </row>
    <row r="19" spans="2:71" ht="12" customHeight="1" x14ac:dyDescent="0.2">
      <c r="B19" s="18"/>
      <c r="D19" s="25" t="s">
        <v>31</v>
      </c>
      <c r="AK19" s="25" t="s">
        <v>25</v>
      </c>
      <c r="AN19" s="23" t="s">
        <v>1</v>
      </c>
      <c r="AR19" s="18"/>
      <c r="BE19" s="172"/>
      <c r="BS19" s="15" t="s">
        <v>6</v>
      </c>
    </row>
    <row r="20" spans="2:71" ht="18.399999999999999" customHeight="1" x14ac:dyDescent="0.2">
      <c r="B20" s="18"/>
      <c r="E20" s="23" t="s">
        <v>21</v>
      </c>
      <c r="AK20" s="25" t="s">
        <v>26</v>
      </c>
      <c r="AN20" s="23" t="s">
        <v>1</v>
      </c>
      <c r="AR20" s="18"/>
      <c r="BE20" s="172"/>
      <c r="BS20" s="15" t="s">
        <v>30</v>
      </c>
    </row>
    <row r="21" spans="2:71" ht="6.95" customHeight="1" x14ac:dyDescent="0.2">
      <c r="B21" s="18"/>
      <c r="AR21" s="18"/>
      <c r="BE21" s="172"/>
    </row>
    <row r="22" spans="2:71" ht="12" customHeight="1" x14ac:dyDescent="0.2">
      <c r="B22" s="18"/>
      <c r="D22" s="25" t="s">
        <v>32</v>
      </c>
      <c r="AR22" s="18"/>
      <c r="BE22" s="172"/>
    </row>
    <row r="23" spans="2:71" ht="16.5" customHeight="1" x14ac:dyDescent="0.2">
      <c r="B23" s="18"/>
      <c r="E23" s="179" t="s">
        <v>1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R23" s="18"/>
      <c r="BE23" s="172"/>
    </row>
    <row r="24" spans="2:71" ht="6.95" customHeight="1" x14ac:dyDescent="0.2">
      <c r="B24" s="18"/>
      <c r="AR24" s="18"/>
      <c r="BE24" s="172"/>
    </row>
    <row r="25" spans="2:71" ht="6.95" customHeight="1" x14ac:dyDescent="0.2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2"/>
    </row>
    <row r="26" spans="2:71" s="1" customFormat="1" ht="25.9" customHeight="1" x14ac:dyDescent="0.2">
      <c r="B26" s="30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0">
        <f>ROUND(AG94,2)</f>
        <v>0</v>
      </c>
      <c r="AL26" s="181"/>
      <c r="AM26" s="181"/>
      <c r="AN26" s="181"/>
      <c r="AO26" s="181"/>
      <c r="AR26" s="30"/>
      <c r="BE26" s="172"/>
    </row>
    <row r="27" spans="2:71" s="1" customFormat="1" ht="6.95" customHeight="1" x14ac:dyDescent="0.2">
      <c r="B27" s="30"/>
      <c r="AR27" s="30"/>
      <c r="BE27" s="172"/>
    </row>
    <row r="28" spans="2:71" s="1" customFormat="1" ht="12.75" x14ac:dyDescent="0.2">
      <c r="B28" s="30"/>
      <c r="L28" s="182" t="s">
        <v>34</v>
      </c>
      <c r="M28" s="182"/>
      <c r="N28" s="182"/>
      <c r="O28" s="182"/>
      <c r="P28" s="182"/>
      <c r="W28" s="182" t="s">
        <v>35</v>
      </c>
      <c r="X28" s="182"/>
      <c r="Y28" s="182"/>
      <c r="Z28" s="182"/>
      <c r="AA28" s="182"/>
      <c r="AB28" s="182"/>
      <c r="AC28" s="182"/>
      <c r="AD28" s="182"/>
      <c r="AE28" s="182"/>
      <c r="AK28" s="182" t="s">
        <v>36</v>
      </c>
      <c r="AL28" s="182"/>
      <c r="AM28" s="182"/>
      <c r="AN28" s="182"/>
      <c r="AO28" s="182"/>
      <c r="AR28" s="30"/>
      <c r="BE28" s="172"/>
    </row>
    <row r="29" spans="2:71" s="2" customFormat="1" ht="14.45" customHeight="1" x14ac:dyDescent="0.2">
      <c r="B29" s="34"/>
      <c r="D29" s="25" t="s">
        <v>37</v>
      </c>
      <c r="F29" s="25" t="s">
        <v>38</v>
      </c>
      <c r="L29" s="185">
        <v>0.21</v>
      </c>
      <c r="M29" s="184"/>
      <c r="N29" s="184"/>
      <c r="O29" s="184"/>
      <c r="P29" s="18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3">
        <f>ROUND(AV94, 2)</f>
        <v>0</v>
      </c>
      <c r="AL29" s="184"/>
      <c r="AM29" s="184"/>
      <c r="AN29" s="184"/>
      <c r="AO29" s="184"/>
      <c r="AR29" s="34"/>
      <c r="BE29" s="173"/>
    </row>
    <row r="30" spans="2:71" s="2" customFormat="1" ht="14.45" customHeight="1" x14ac:dyDescent="0.2">
      <c r="B30" s="34"/>
      <c r="F30" s="25" t="s">
        <v>39</v>
      </c>
      <c r="L30" s="185">
        <v>0.12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34"/>
      <c r="BE30" s="173"/>
    </row>
    <row r="31" spans="2:71" s="2" customFormat="1" ht="14.45" hidden="1" customHeight="1" x14ac:dyDescent="0.2">
      <c r="B31" s="34"/>
      <c r="F31" s="25" t="s">
        <v>40</v>
      </c>
      <c r="L31" s="185">
        <v>0.21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4"/>
      <c r="BE31" s="173"/>
    </row>
    <row r="32" spans="2:71" s="2" customFormat="1" ht="14.45" hidden="1" customHeight="1" x14ac:dyDescent="0.2">
      <c r="B32" s="34"/>
      <c r="F32" s="25" t="s">
        <v>41</v>
      </c>
      <c r="L32" s="185">
        <v>0.12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4"/>
      <c r="BE32" s="173"/>
    </row>
    <row r="33" spans="2:57" s="2" customFormat="1" ht="14.45" hidden="1" customHeight="1" x14ac:dyDescent="0.2">
      <c r="B33" s="34"/>
      <c r="F33" s="25" t="s">
        <v>42</v>
      </c>
      <c r="L33" s="185">
        <v>0</v>
      </c>
      <c r="M33" s="184"/>
      <c r="N33" s="184"/>
      <c r="O33" s="184"/>
      <c r="P33" s="18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3">
        <v>0</v>
      </c>
      <c r="AL33" s="184"/>
      <c r="AM33" s="184"/>
      <c r="AN33" s="184"/>
      <c r="AO33" s="184"/>
      <c r="AR33" s="34"/>
      <c r="BE33" s="173"/>
    </row>
    <row r="34" spans="2:57" s="1" customFormat="1" ht="6.95" customHeight="1" x14ac:dyDescent="0.2">
      <c r="B34" s="30"/>
      <c r="AR34" s="30"/>
      <c r="BE34" s="172"/>
    </row>
    <row r="35" spans="2:57" s="1" customFormat="1" ht="25.9" customHeight="1" x14ac:dyDescent="0.2"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86" t="s">
        <v>45</v>
      </c>
      <c r="Y35" s="187"/>
      <c r="Z35" s="187"/>
      <c r="AA35" s="187"/>
      <c r="AB35" s="187"/>
      <c r="AC35" s="37"/>
      <c r="AD35" s="37"/>
      <c r="AE35" s="37"/>
      <c r="AF35" s="37"/>
      <c r="AG35" s="37"/>
      <c r="AH35" s="37"/>
      <c r="AI35" s="37"/>
      <c r="AJ35" s="37"/>
      <c r="AK35" s="188">
        <f>SUM(AK26:AK33)</f>
        <v>0</v>
      </c>
      <c r="AL35" s="187"/>
      <c r="AM35" s="187"/>
      <c r="AN35" s="187"/>
      <c r="AO35" s="189"/>
      <c r="AP35" s="35"/>
      <c r="AQ35" s="35"/>
      <c r="AR35" s="30"/>
    </row>
    <row r="36" spans="2:57" s="1" customFormat="1" ht="6.95" customHeight="1" x14ac:dyDescent="0.2">
      <c r="B36" s="30"/>
      <c r="AR36" s="30"/>
    </row>
    <row r="37" spans="2:57" s="1" customFormat="1" ht="14.45" customHeight="1" x14ac:dyDescent="0.2">
      <c r="B37" s="30"/>
      <c r="AR37" s="30"/>
    </row>
    <row r="38" spans="2:57" ht="14.45" customHeight="1" x14ac:dyDescent="0.2">
      <c r="B38" s="18"/>
      <c r="AR38" s="18"/>
    </row>
    <row r="39" spans="2:57" ht="14.45" customHeight="1" x14ac:dyDescent="0.2">
      <c r="B39" s="18"/>
      <c r="AR39" s="18"/>
    </row>
    <row r="40" spans="2:57" ht="14.45" customHeight="1" x14ac:dyDescent="0.2">
      <c r="B40" s="18"/>
      <c r="AR40" s="18"/>
    </row>
    <row r="41" spans="2:57" ht="14.45" customHeight="1" x14ac:dyDescent="0.2">
      <c r="B41" s="18"/>
      <c r="AR41" s="18"/>
    </row>
    <row r="42" spans="2:57" ht="14.45" customHeight="1" x14ac:dyDescent="0.2">
      <c r="B42" s="18"/>
      <c r="AR42" s="18"/>
    </row>
    <row r="43" spans="2:57" ht="14.45" customHeight="1" x14ac:dyDescent="0.2">
      <c r="B43" s="18"/>
      <c r="AR43" s="18"/>
    </row>
    <row r="44" spans="2:57" ht="14.45" customHeight="1" x14ac:dyDescent="0.2">
      <c r="B44" s="18"/>
      <c r="AR44" s="18"/>
    </row>
    <row r="45" spans="2:57" ht="14.45" customHeight="1" x14ac:dyDescent="0.2">
      <c r="B45" s="18"/>
      <c r="AR45" s="18"/>
    </row>
    <row r="46" spans="2:57" ht="14.45" customHeight="1" x14ac:dyDescent="0.2">
      <c r="B46" s="18"/>
      <c r="AR46" s="18"/>
    </row>
    <row r="47" spans="2:57" ht="14.45" customHeight="1" x14ac:dyDescent="0.2">
      <c r="B47" s="18"/>
      <c r="AR47" s="18"/>
    </row>
    <row r="48" spans="2:57" ht="14.45" customHeight="1" x14ac:dyDescent="0.2">
      <c r="B48" s="18"/>
      <c r="AR48" s="18"/>
    </row>
    <row r="49" spans="2:44" s="1" customFormat="1" ht="14.45" customHeight="1" x14ac:dyDescent="0.2">
      <c r="B49" s="30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 x14ac:dyDescent="0.2">
      <c r="B50" s="18"/>
      <c r="AR50" s="18"/>
    </row>
    <row r="51" spans="2:44" ht="11.25" x14ac:dyDescent="0.2">
      <c r="B51" s="18"/>
      <c r="AR51" s="18"/>
    </row>
    <row r="52" spans="2:44" ht="11.25" x14ac:dyDescent="0.2">
      <c r="B52" s="18"/>
      <c r="AR52" s="18"/>
    </row>
    <row r="53" spans="2:44" ht="11.25" x14ac:dyDescent="0.2">
      <c r="B53" s="18"/>
      <c r="AR53" s="18"/>
    </row>
    <row r="54" spans="2:44" ht="11.25" x14ac:dyDescent="0.2">
      <c r="B54" s="18"/>
      <c r="AR54" s="18"/>
    </row>
    <row r="55" spans="2:44" ht="11.25" x14ac:dyDescent="0.2">
      <c r="B55" s="18"/>
      <c r="AR55" s="18"/>
    </row>
    <row r="56" spans="2:44" ht="11.25" x14ac:dyDescent="0.2">
      <c r="B56" s="18"/>
      <c r="AR56" s="18"/>
    </row>
    <row r="57" spans="2:44" ht="11.25" x14ac:dyDescent="0.2">
      <c r="B57" s="18"/>
      <c r="AR57" s="18"/>
    </row>
    <row r="58" spans="2:44" ht="11.25" x14ac:dyDescent="0.2">
      <c r="B58" s="18"/>
      <c r="AR58" s="18"/>
    </row>
    <row r="59" spans="2:44" ht="11.25" x14ac:dyDescent="0.2">
      <c r="B59" s="18"/>
      <c r="AR59" s="18"/>
    </row>
    <row r="60" spans="2:44" s="1" customFormat="1" ht="12.75" x14ac:dyDescent="0.2">
      <c r="B60" s="30"/>
      <c r="D60" s="41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48</v>
      </c>
      <c r="AI60" s="32"/>
      <c r="AJ60" s="32"/>
      <c r="AK60" s="32"/>
      <c r="AL60" s="32"/>
      <c r="AM60" s="41" t="s">
        <v>49</v>
      </c>
      <c r="AN60" s="32"/>
      <c r="AO60" s="32"/>
      <c r="AR60" s="30"/>
    </row>
    <row r="61" spans="2:44" ht="11.25" x14ac:dyDescent="0.2">
      <c r="B61" s="18"/>
      <c r="AR61" s="18"/>
    </row>
    <row r="62" spans="2:44" ht="11.25" x14ac:dyDescent="0.2">
      <c r="B62" s="18"/>
      <c r="AR62" s="18"/>
    </row>
    <row r="63" spans="2:44" ht="11.25" x14ac:dyDescent="0.2">
      <c r="B63" s="18"/>
      <c r="AR63" s="18"/>
    </row>
    <row r="64" spans="2:44" s="1" customFormat="1" ht="12.75" x14ac:dyDescent="0.2">
      <c r="B64" s="30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 x14ac:dyDescent="0.2">
      <c r="B65" s="18"/>
      <c r="AR65" s="18"/>
    </row>
    <row r="66" spans="2:44" ht="11.25" x14ac:dyDescent="0.2">
      <c r="B66" s="18"/>
      <c r="AR66" s="18"/>
    </row>
    <row r="67" spans="2:44" ht="11.25" x14ac:dyDescent="0.2">
      <c r="B67" s="18"/>
      <c r="AR67" s="18"/>
    </row>
    <row r="68" spans="2:44" ht="11.25" x14ac:dyDescent="0.2">
      <c r="B68" s="18"/>
      <c r="AR68" s="18"/>
    </row>
    <row r="69" spans="2:44" ht="11.25" x14ac:dyDescent="0.2">
      <c r="B69" s="18"/>
      <c r="AR69" s="18"/>
    </row>
    <row r="70" spans="2:44" ht="11.25" x14ac:dyDescent="0.2">
      <c r="B70" s="18"/>
      <c r="AR70" s="18"/>
    </row>
    <row r="71" spans="2:44" ht="11.25" x14ac:dyDescent="0.2">
      <c r="B71" s="18"/>
      <c r="AR71" s="18"/>
    </row>
    <row r="72" spans="2:44" ht="11.25" x14ac:dyDescent="0.2">
      <c r="B72" s="18"/>
      <c r="AR72" s="18"/>
    </row>
    <row r="73" spans="2:44" ht="11.25" x14ac:dyDescent="0.2">
      <c r="B73" s="18"/>
      <c r="AR73" s="18"/>
    </row>
    <row r="74" spans="2:44" ht="11.25" x14ac:dyDescent="0.2">
      <c r="B74" s="18"/>
      <c r="AR74" s="18"/>
    </row>
    <row r="75" spans="2:44" s="1" customFormat="1" ht="12.75" x14ac:dyDescent="0.2">
      <c r="B75" s="30"/>
      <c r="D75" s="41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48</v>
      </c>
      <c r="AI75" s="32"/>
      <c r="AJ75" s="32"/>
      <c r="AK75" s="32"/>
      <c r="AL75" s="32"/>
      <c r="AM75" s="41" t="s">
        <v>49</v>
      </c>
      <c r="AN75" s="32"/>
      <c r="AO75" s="32"/>
      <c r="AR75" s="30"/>
    </row>
    <row r="76" spans="2:44" s="1" customFormat="1" ht="11.25" x14ac:dyDescent="0.2">
      <c r="B76" s="30"/>
      <c r="AR76" s="30"/>
    </row>
    <row r="77" spans="2:44" s="1" customFormat="1" ht="6.9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0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0" s="1" customFormat="1" ht="24.95" customHeight="1" x14ac:dyDescent="0.2">
      <c r="B82" s="30"/>
      <c r="C82" s="19" t="s">
        <v>52</v>
      </c>
      <c r="AR82" s="30"/>
    </row>
    <row r="83" spans="1:90" s="1" customFormat="1" ht="6.95" customHeight="1" x14ac:dyDescent="0.2">
      <c r="B83" s="30"/>
      <c r="AR83" s="30"/>
    </row>
    <row r="84" spans="1:90" s="3" customFormat="1" ht="12" customHeight="1" x14ac:dyDescent="0.2">
      <c r="B84" s="46"/>
      <c r="C84" s="25" t="s">
        <v>13</v>
      </c>
      <c r="L84" s="3" t="str">
        <f>K5</f>
        <v>N18785</v>
      </c>
      <c r="AR84" s="46"/>
    </row>
    <row r="85" spans="1:90" s="4" customFormat="1" ht="36.950000000000003" customHeight="1" x14ac:dyDescent="0.2">
      <c r="B85" s="47"/>
      <c r="C85" s="48" t="s">
        <v>16</v>
      </c>
      <c r="L85" s="190" t="str">
        <f>K6</f>
        <v>Benešov ul. Na Svépomoci - obnova povrchu komunikace od protihlukové zdi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R85" s="47"/>
    </row>
    <row r="86" spans="1:90" s="1" customFormat="1" ht="6.95" customHeight="1" x14ac:dyDescent="0.2">
      <c r="B86" s="30"/>
      <c r="AR86" s="30"/>
    </row>
    <row r="87" spans="1:90" s="1" customFormat="1" ht="12" customHeight="1" x14ac:dyDescent="0.2">
      <c r="B87" s="30"/>
      <c r="C87" s="25" t="s">
        <v>20</v>
      </c>
      <c r="L87" s="49" t="str">
        <f>IF(K8="","",K8)</f>
        <v xml:space="preserve"> </v>
      </c>
      <c r="AI87" s="25" t="s">
        <v>22</v>
      </c>
      <c r="AM87" s="192" t="str">
        <f>IF(AN8= "","",AN8)</f>
        <v>19. 7. 2024</v>
      </c>
      <c r="AN87" s="192"/>
      <c r="AR87" s="30"/>
    </row>
    <row r="88" spans="1:90" s="1" customFormat="1" ht="6.95" customHeight="1" x14ac:dyDescent="0.2">
      <c r="B88" s="30"/>
      <c r="AR88" s="30"/>
    </row>
    <row r="89" spans="1:90" s="1" customFormat="1" ht="15.2" customHeight="1" x14ac:dyDescent="0.2">
      <c r="B89" s="30"/>
      <c r="C89" s="25" t="s">
        <v>24</v>
      </c>
      <c r="L89" s="3" t="str">
        <f>IF(E11= "","",E11)</f>
        <v xml:space="preserve"> </v>
      </c>
      <c r="AI89" s="25" t="s">
        <v>29</v>
      </c>
      <c r="AM89" s="193" t="str">
        <f>IF(E17="","",E17)</f>
        <v xml:space="preserve"> </v>
      </c>
      <c r="AN89" s="194"/>
      <c r="AO89" s="194"/>
      <c r="AP89" s="194"/>
      <c r="AR89" s="30"/>
      <c r="AS89" s="195" t="s">
        <v>53</v>
      </c>
      <c r="AT89" s="196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0" s="1" customFormat="1" ht="15.2" customHeight="1" x14ac:dyDescent="0.2">
      <c r="B90" s="30"/>
      <c r="C90" s="25" t="s">
        <v>27</v>
      </c>
      <c r="L90" s="3" t="str">
        <f>IF(E14= "Vyplň údaj","",E14)</f>
        <v/>
      </c>
      <c r="AI90" s="25" t="s">
        <v>31</v>
      </c>
      <c r="AM90" s="193" t="str">
        <f>IF(E20="","",E20)</f>
        <v xml:space="preserve"> </v>
      </c>
      <c r="AN90" s="194"/>
      <c r="AO90" s="194"/>
      <c r="AP90" s="194"/>
      <c r="AR90" s="30"/>
      <c r="AS90" s="197"/>
      <c r="AT90" s="198"/>
      <c r="BD90" s="54"/>
    </row>
    <row r="91" spans="1:90" s="1" customFormat="1" ht="10.9" customHeight="1" x14ac:dyDescent="0.2">
      <c r="B91" s="30"/>
      <c r="AR91" s="30"/>
      <c r="AS91" s="197"/>
      <c r="AT91" s="198"/>
      <c r="BD91" s="54"/>
    </row>
    <row r="92" spans="1:90" s="1" customFormat="1" ht="29.25" customHeight="1" x14ac:dyDescent="0.2">
      <c r="B92" s="30"/>
      <c r="C92" s="199" t="s">
        <v>54</v>
      </c>
      <c r="D92" s="200"/>
      <c r="E92" s="200"/>
      <c r="F92" s="200"/>
      <c r="G92" s="200"/>
      <c r="H92" s="55"/>
      <c r="I92" s="201" t="s">
        <v>55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2" t="s">
        <v>56</v>
      </c>
      <c r="AH92" s="200"/>
      <c r="AI92" s="200"/>
      <c r="AJ92" s="200"/>
      <c r="AK92" s="200"/>
      <c r="AL92" s="200"/>
      <c r="AM92" s="200"/>
      <c r="AN92" s="201" t="s">
        <v>57</v>
      </c>
      <c r="AO92" s="200"/>
      <c r="AP92" s="203"/>
      <c r="AQ92" s="56" t="s">
        <v>58</v>
      </c>
      <c r="AR92" s="30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0" s="1" customFormat="1" ht="10.9" customHeight="1" x14ac:dyDescent="0.2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0" s="5" customFormat="1" ht="32.450000000000003" customHeight="1" x14ac:dyDescent="0.2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7">
        <f>ROUND(AG95,2)</f>
        <v>0</v>
      </c>
      <c r="AH94" s="207"/>
      <c r="AI94" s="207"/>
      <c r="AJ94" s="207"/>
      <c r="AK94" s="207"/>
      <c r="AL94" s="207"/>
      <c r="AM94" s="207"/>
      <c r="AN94" s="208">
        <f>SUM(AG94,AT94)</f>
        <v>0</v>
      </c>
      <c r="AO94" s="208"/>
      <c r="AP94" s="208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V94" s="70" t="s">
        <v>74</v>
      </c>
      <c r="BW94" s="70" t="s">
        <v>5</v>
      </c>
      <c r="BX94" s="70" t="s">
        <v>75</v>
      </c>
      <c r="CL94" s="70" t="s">
        <v>1</v>
      </c>
    </row>
    <row r="95" spans="1:90" s="6" customFormat="1" ht="24.75" customHeight="1" x14ac:dyDescent="0.2">
      <c r="A95" s="71" t="s">
        <v>76</v>
      </c>
      <c r="B95" s="72"/>
      <c r="C95" s="73"/>
      <c r="D95" s="206" t="s">
        <v>14</v>
      </c>
      <c r="E95" s="206"/>
      <c r="F95" s="206"/>
      <c r="G95" s="206"/>
      <c r="H95" s="206"/>
      <c r="I95" s="74"/>
      <c r="J95" s="206" t="s">
        <v>17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4">
        <f>'N5 - Benešov ul. Na S...'!J28</f>
        <v>0</v>
      </c>
      <c r="AH95" s="205"/>
      <c r="AI95" s="205"/>
      <c r="AJ95" s="205"/>
      <c r="AK95" s="205"/>
      <c r="AL95" s="205"/>
      <c r="AM95" s="205"/>
      <c r="AN95" s="204">
        <f>SUM(AG95,AT95)</f>
        <v>0</v>
      </c>
      <c r="AO95" s="205"/>
      <c r="AP95" s="205"/>
      <c r="AQ95" s="75" t="s">
        <v>77</v>
      </c>
      <c r="AR95" s="72"/>
      <c r="AS95" s="76">
        <v>0</v>
      </c>
      <c r="AT95" s="77">
        <f>ROUND(SUM(AV95:AW95),2)</f>
        <v>0</v>
      </c>
      <c r="AU95" s="78">
        <f>'N5 - Benešov ul. Na S...'!P120</f>
        <v>0</v>
      </c>
      <c r="AV95" s="77">
        <f>'N5 - Benešov ul. Na S...'!J31</f>
        <v>0</v>
      </c>
      <c r="AW95" s="77">
        <f>'N5 - Benešov ul. Na S...'!J32</f>
        <v>0</v>
      </c>
      <c r="AX95" s="77">
        <f>'N5 - Benešov ul. Na S...'!J33</f>
        <v>0</v>
      </c>
      <c r="AY95" s="77">
        <f>'N5 - Benešov ul. Na S...'!J34</f>
        <v>0</v>
      </c>
      <c r="AZ95" s="77">
        <f>'N5 - Benešov ul. Na S...'!F31</f>
        <v>0</v>
      </c>
      <c r="BA95" s="77">
        <f>'N5 - Benešov ul. Na S...'!F32</f>
        <v>0</v>
      </c>
      <c r="BB95" s="77">
        <f>'N5 - Benešov ul. Na S...'!F33</f>
        <v>0</v>
      </c>
      <c r="BC95" s="77">
        <f>'N5 - Benešov ul. Na S...'!F34</f>
        <v>0</v>
      </c>
      <c r="BD95" s="79">
        <f>'N5 - Benešov ul. Na S...'!F35</f>
        <v>0</v>
      </c>
      <c r="BT95" s="80" t="s">
        <v>78</v>
      </c>
      <c r="BU95" s="80" t="s">
        <v>79</v>
      </c>
      <c r="BV95" s="80" t="s">
        <v>74</v>
      </c>
      <c r="BW95" s="80" t="s">
        <v>5</v>
      </c>
      <c r="BX95" s="80" t="s">
        <v>75</v>
      </c>
      <c r="CL95" s="80" t="s">
        <v>1</v>
      </c>
    </row>
    <row r="96" spans="1:90" s="1" customFormat="1" ht="30" customHeight="1" x14ac:dyDescent="0.2">
      <c r="B96" s="30"/>
      <c r="AR96" s="30"/>
    </row>
    <row r="97" spans="2:44" s="1" customFormat="1" ht="6.95" customHeight="1" x14ac:dyDescent="0.2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AJBjPw74X6X/rkcdg/OdnhnKo+fiBsLaDjOXuYBGt23EBU8X8eUzh4RZHWHnVT2+9XYnHB0+bcfPnJ8ijIe4zA==" saltValue="GdUfvrTO3E3KKoV2WpydbuIcpGIuOOXUSkCIvwyqP8NE80wN+yF9NhLLkFUYoBJnnwgSzqcP9OwGqhXXPuWey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N18785 - Benešov ul. Na S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2"/>
  <sheetViews>
    <sheetView showGridLines="0" tabSelected="1" topLeftCell="A137" workbookViewId="0">
      <selection activeCell="F28" sqref="F28"/>
    </sheetView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5" t="s">
        <v>5</v>
      </c>
    </row>
    <row r="3" spans="2:46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4.95" customHeight="1" x14ac:dyDescent="0.2">
      <c r="B4" s="18"/>
      <c r="D4" s="19" t="s">
        <v>81</v>
      </c>
      <c r="L4" s="18"/>
      <c r="M4" s="81" t="s">
        <v>10</v>
      </c>
      <c r="AT4" s="15" t="s">
        <v>4</v>
      </c>
    </row>
    <row r="5" spans="2:46" ht="6.95" customHeight="1" x14ac:dyDescent="0.2">
      <c r="B5" s="18"/>
      <c r="L5" s="18"/>
    </row>
    <row r="6" spans="2:46" s="1" customFormat="1" ht="12" customHeight="1" x14ac:dyDescent="0.2">
      <c r="B6" s="30"/>
      <c r="D6" s="25" t="s">
        <v>16</v>
      </c>
      <c r="L6" s="30"/>
    </row>
    <row r="7" spans="2:46" s="1" customFormat="1" ht="30" customHeight="1" x14ac:dyDescent="0.2">
      <c r="B7" s="30"/>
      <c r="E7" s="190" t="s">
        <v>17</v>
      </c>
      <c r="F7" s="209"/>
      <c r="G7" s="209"/>
      <c r="H7" s="209"/>
      <c r="L7" s="30"/>
    </row>
    <row r="8" spans="2:46" s="1" customFormat="1" ht="11.25" x14ac:dyDescent="0.2">
      <c r="B8" s="30"/>
      <c r="L8" s="30"/>
    </row>
    <row r="9" spans="2:46" s="1" customFormat="1" ht="12" customHeight="1" x14ac:dyDescent="0.2">
      <c r="B9" s="30"/>
      <c r="D9" s="25" t="s">
        <v>18</v>
      </c>
      <c r="F9" s="23" t="s">
        <v>1</v>
      </c>
      <c r="I9" s="25" t="s">
        <v>19</v>
      </c>
      <c r="J9" s="23" t="s">
        <v>1</v>
      </c>
      <c r="L9" s="30"/>
    </row>
    <row r="10" spans="2:46" s="1" customFormat="1" ht="12" customHeight="1" x14ac:dyDescent="0.2">
      <c r="B10" s="30"/>
      <c r="D10" s="25" t="s">
        <v>20</v>
      </c>
      <c r="F10" s="23" t="s">
        <v>21</v>
      </c>
      <c r="I10" s="25" t="s">
        <v>22</v>
      </c>
      <c r="J10" s="50" t="str">
        <f>'Rekapitulace stavby'!AN8</f>
        <v>19. 7. 2024</v>
      </c>
      <c r="L10" s="30"/>
    </row>
    <row r="11" spans="2:46" s="1" customFormat="1" ht="10.9" customHeight="1" x14ac:dyDescent="0.2">
      <c r="B11" s="30"/>
      <c r="L11" s="30"/>
    </row>
    <row r="12" spans="2:46" s="1" customFormat="1" ht="12" customHeight="1" x14ac:dyDescent="0.2">
      <c r="B12" s="30"/>
      <c r="D12" s="25" t="s">
        <v>24</v>
      </c>
      <c r="I12" s="25" t="s">
        <v>25</v>
      </c>
      <c r="J12" s="23" t="str">
        <f>IF('Rekapitulace stavby'!AN10="","",'Rekapitulace stavby'!AN10)</f>
        <v/>
      </c>
      <c r="L12" s="30"/>
    </row>
    <row r="13" spans="2:46" s="1" customFormat="1" ht="18" customHeight="1" x14ac:dyDescent="0.2">
      <c r="B13" s="30"/>
      <c r="E13" s="23" t="str">
        <f>IF('Rekapitulace stavby'!E11="","",'Rekapitulace stavby'!E11)</f>
        <v xml:space="preserve"> </v>
      </c>
      <c r="I13" s="25" t="s">
        <v>26</v>
      </c>
      <c r="J13" s="23" t="str">
        <f>IF('Rekapitulace stavby'!AN11="","",'Rekapitulace stavby'!AN11)</f>
        <v/>
      </c>
      <c r="L13" s="30"/>
    </row>
    <row r="14" spans="2:46" s="1" customFormat="1" ht="6.95" customHeight="1" x14ac:dyDescent="0.2">
      <c r="B14" s="30"/>
      <c r="L14" s="30"/>
    </row>
    <row r="15" spans="2:46" s="1" customFormat="1" ht="12" customHeight="1" x14ac:dyDescent="0.2">
      <c r="B15" s="30"/>
      <c r="D15" s="25" t="s">
        <v>27</v>
      </c>
      <c r="I15" s="25" t="s">
        <v>25</v>
      </c>
      <c r="J15" s="26" t="str">
        <f>'Rekapitulace stavby'!AN13</f>
        <v>Vyplň údaj</v>
      </c>
      <c r="L15" s="30"/>
    </row>
    <row r="16" spans="2:46" s="1" customFormat="1" ht="18" customHeight="1" x14ac:dyDescent="0.2">
      <c r="B16" s="30"/>
      <c r="E16" s="210" t="str">
        <f>'Rekapitulace stavby'!E14</f>
        <v>Vyplň údaj</v>
      </c>
      <c r="F16" s="174"/>
      <c r="G16" s="174"/>
      <c r="H16" s="174"/>
      <c r="I16" s="25" t="s">
        <v>26</v>
      </c>
      <c r="J16" s="26" t="str">
        <f>'Rekapitulace stavby'!AN14</f>
        <v>Vyplň údaj</v>
      </c>
      <c r="L16" s="30"/>
    </row>
    <row r="17" spans="2:12" s="1" customFormat="1" ht="6.95" customHeight="1" x14ac:dyDescent="0.2">
      <c r="B17" s="30"/>
      <c r="L17" s="30"/>
    </row>
    <row r="18" spans="2:12" s="1" customFormat="1" ht="12" customHeight="1" x14ac:dyDescent="0.2">
      <c r="B18" s="30"/>
      <c r="D18" s="25" t="s">
        <v>29</v>
      </c>
      <c r="I18" s="25" t="s">
        <v>25</v>
      </c>
      <c r="J18" s="23" t="str">
        <f>IF('Rekapitulace stavby'!AN16="","",'Rekapitulace stavby'!AN16)</f>
        <v/>
      </c>
      <c r="L18" s="30"/>
    </row>
    <row r="19" spans="2:12" s="1" customFormat="1" ht="18" customHeight="1" x14ac:dyDescent="0.2">
      <c r="B19" s="30"/>
      <c r="E19" s="23" t="str">
        <f>IF('Rekapitulace stavby'!E17="","",'Rekapitulace stavby'!E17)</f>
        <v xml:space="preserve"> </v>
      </c>
      <c r="I19" s="25" t="s">
        <v>26</v>
      </c>
      <c r="J19" s="23" t="str">
        <f>IF('Rekapitulace stavby'!AN17="","",'Rekapitulace stavby'!AN17)</f>
        <v/>
      </c>
      <c r="L19" s="30"/>
    </row>
    <row r="20" spans="2:12" s="1" customFormat="1" ht="6.95" customHeight="1" x14ac:dyDescent="0.2">
      <c r="B20" s="30"/>
      <c r="L20" s="30"/>
    </row>
    <row r="21" spans="2:12" s="1" customFormat="1" ht="12" customHeight="1" x14ac:dyDescent="0.2">
      <c r="B21" s="30"/>
      <c r="D21" s="25" t="s">
        <v>31</v>
      </c>
      <c r="I21" s="25" t="s">
        <v>25</v>
      </c>
      <c r="J21" s="23" t="str">
        <f>IF('Rekapitulace stavby'!AN19="","",'Rekapitulace stavby'!AN19)</f>
        <v/>
      </c>
      <c r="L21" s="30"/>
    </row>
    <row r="22" spans="2:12" s="1" customFormat="1" ht="18" customHeight="1" x14ac:dyDescent="0.2">
      <c r="B22" s="30"/>
      <c r="E22" s="23" t="str">
        <f>IF('Rekapitulace stavby'!E20="","",'Rekapitulace stavby'!E20)</f>
        <v xml:space="preserve"> </v>
      </c>
      <c r="I22" s="25" t="s">
        <v>26</v>
      </c>
      <c r="J22" s="23" t="str">
        <f>IF('Rekapitulace stavby'!AN20="","",'Rekapitulace stavby'!AN20)</f>
        <v/>
      </c>
      <c r="L22" s="30"/>
    </row>
    <row r="23" spans="2:12" s="1" customFormat="1" ht="6.95" customHeight="1" x14ac:dyDescent="0.2">
      <c r="B23" s="30"/>
      <c r="L23" s="30"/>
    </row>
    <row r="24" spans="2:12" s="1" customFormat="1" ht="12" customHeight="1" x14ac:dyDescent="0.2">
      <c r="B24" s="30"/>
      <c r="D24" s="25" t="s">
        <v>32</v>
      </c>
      <c r="L24" s="30"/>
    </row>
    <row r="25" spans="2:12" s="7" customFormat="1" ht="16.5" customHeight="1" x14ac:dyDescent="0.2">
      <c r="B25" s="82"/>
      <c r="E25" s="179" t="s">
        <v>1</v>
      </c>
      <c r="F25" s="179"/>
      <c r="G25" s="179"/>
      <c r="H25" s="179"/>
      <c r="L25" s="82"/>
    </row>
    <row r="26" spans="2:12" s="1" customFormat="1" ht="6.95" customHeight="1" x14ac:dyDescent="0.2">
      <c r="B26" s="30"/>
      <c r="L26" s="30"/>
    </row>
    <row r="27" spans="2:12" s="1" customFormat="1" ht="6.95" customHeight="1" x14ac:dyDescent="0.2">
      <c r="B27" s="30"/>
      <c r="D27" s="51"/>
      <c r="E27" s="51"/>
      <c r="F27" s="51"/>
      <c r="G27" s="51"/>
      <c r="H27" s="51"/>
      <c r="I27" s="51"/>
      <c r="J27" s="51"/>
      <c r="K27" s="51"/>
      <c r="L27" s="30"/>
    </row>
    <row r="28" spans="2:12" s="1" customFormat="1" ht="25.35" customHeight="1" x14ac:dyDescent="0.2">
      <c r="B28" s="30"/>
      <c r="D28" s="83" t="s">
        <v>33</v>
      </c>
      <c r="J28" s="64">
        <f>ROUND(J120, 2)</f>
        <v>0</v>
      </c>
      <c r="L28" s="30"/>
    </row>
    <row r="29" spans="2:12" s="1" customFormat="1" ht="6.95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14.45" customHeight="1" x14ac:dyDescent="0.2">
      <c r="B30" s="30"/>
      <c r="F30" s="33" t="s">
        <v>35</v>
      </c>
      <c r="I30" s="33" t="s">
        <v>34</v>
      </c>
      <c r="J30" s="33" t="s">
        <v>36</v>
      </c>
      <c r="L30" s="30"/>
    </row>
    <row r="31" spans="2:12" s="1" customFormat="1" ht="14.45" customHeight="1" x14ac:dyDescent="0.2">
      <c r="B31" s="30"/>
      <c r="D31" s="53" t="s">
        <v>37</v>
      </c>
      <c r="E31" s="25" t="s">
        <v>38</v>
      </c>
      <c r="F31" s="84">
        <f>ROUND((SUM(BE120:BE251)),  2)</f>
        <v>0</v>
      </c>
      <c r="I31" s="85">
        <v>0.21</v>
      </c>
      <c r="J31" s="84">
        <f>ROUND(((SUM(BE120:BE251))*I31),  2)</f>
        <v>0</v>
      </c>
      <c r="L31" s="30"/>
    </row>
    <row r="32" spans="2:12" s="1" customFormat="1" ht="14.45" customHeight="1" x14ac:dyDescent="0.2">
      <c r="B32" s="30"/>
      <c r="E32" s="25" t="s">
        <v>39</v>
      </c>
      <c r="F32" s="84">
        <f>ROUND((SUM(BF120:BF251)),  2)</f>
        <v>0</v>
      </c>
      <c r="I32" s="85">
        <v>0.12</v>
      </c>
      <c r="J32" s="84">
        <f>ROUND(((SUM(BF120:BF251))*I32),  2)</f>
        <v>0</v>
      </c>
      <c r="L32" s="30"/>
    </row>
    <row r="33" spans="2:12" s="1" customFormat="1" ht="14.45" hidden="1" customHeight="1" x14ac:dyDescent="0.2">
      <c r="B33" s="30"/>
      <c r="E33" s="25" t="s">
        <v>40</v>
      </c>
      <c r="F33" s="84">
        <f>ROUND((SUM(BG120:BG251)),  2)</f>
        <v>0</v>
      </c>
      <c r="I33" s="85">
        <v>0.21</v>
      </c>
      <c r="J33" s="84">
        <f>0</f>
        <v>0</v>
      </c>
      <c r="L33" s="30"/>
    </row>
    <row r="34" spans="2:12" s="1" customFormat="1" ht="14.45" hidden="1" customHeight="1" x14ac:dyDescent="0.2">
      <c r="B34" s="30"/>
      <c r="E34" s="25" t="s">
        <v>41</v>
      </c>
      <c r="F34" s="84">
        <f>ROUND((SUM(BH120:BH251)),  2)</f>
        <v>0</v>
      </c>
      <c r="I34" s="85">
        <v>0.12</v>
      </c>
      <c r="J34" s="84">
        <f>0</f>
        <v>0</v>
      </c>
      <c r="L34" s="30"/>
    </row>
    <row r="35" spans="2:12" s="1" customFormat="1" ht="14.45" hidden="1" customHeight="1" x14ac:dyDescent="0.2">
      <c r="B35" s="30"/>
      <c r="E35" s="25" t="s">
        <v>42</v>
      </c>
      <c r="F35" s="84">
        <f>ROUND((SUM(BI120:BI251)),  2)</f>
        <v>0</v>
      </c>
      <c r="I35" s="85">
        <v>0</v>
      </c>
      <c r="J35" s="84">
        <f>0</f>
        <v>0</v>
      </c>
      <c r="L35" s="30"/>
    </row>
    <row r="36" spans="2:12" s="1" customFormat="1" ht="6.95" customHeight="1" x14ac:dyDescent="0.2">
      <c r="B36" s="30"/>
      <c r="L36" s="30"/>
    </row>
    <row r="37" spans="2:12" s="1" customFormat="1" ht="25.35" customHeight="1" x14ac:dyDescent="0.2">
      <c r="B37" s="30"/>
      <c r="C37" s="86"/>
      <c r="D37" s="87" t="s">
        <v>43</v>
      </c>
      <c r="E37" s="55"/>
      <c r="F37" s="55"/>
      <c r="G37" s="88" t="s">
        <v>44</v>
      </c>
      <c r="H37" s="89" t="s">
        <v>45</v>
      </c>
      <c r="I37" s="55"/>
      <c r="J37" s="90">
        <f>SUM(J28:J35)</f>
        <v>0</v>
      </c>
      <c r="K37" s="91"/>
      <c r="L37" s="30"/>
    </row>
    <row r="38" spans="2:12" s="1" customFormat="1" ht="14.45" customHeight="1" x14ac:dyDescent="0.2">
      <c r="B38" s="30"/>
      <c r="L38" s="30"/>
    </row>
    <row r="39" spans="2:12" ht="14.45" customHeight="1" x14ac:dyDescent="0.2">
      <c r="B39" s="18"/>
      <c r="L39" s="18"/>
    </row>
    <row r="40" spans="2:12" ht="14.45" customHeight="1" x14ac:dyDescent="0.2">
      <c r="B40" s="18"/>
      <c r="L40" s="18"/>
    </row>
    <row r="41" spans="2:12" ht="14.45" customHeight="1" x14ac:dyDescent="0.2">
      <c r="B41" s="18"/>
      <c r="L41" s="18"/>
    </row>
    <row r="42" spans="2:12" ht="14.45" customHeight="1" x14ac:dyDescent="0.2">
      <c r="B42" s="18"/>
      <c r="L42" s="18"/>
    </row>
    <row r="43" spans="2:12" ht="14.45" customHeight="1" x14ac:dyDescent="0.2">
      <c r="B43" s="18"/>
      <c r="L43" s="18"/>
    </row>
    <row r="44" spans="2:12" ht="14.45" customHeight="1" x14ac:dyDescent="0.2">
      <c r="B44" s="18"/>
      <c r="L44" s="18"/>
    </row>
    <row r="45" spans="2:12" ht="14.45" customHeight="1" x14ac:dyDescent="0.2">
      <c r="B45" s="18"/>
      <c r="L45" s="18"/>
    </row>
    <row r="46" spans="2:12" ht="14.45" customHeight="1" x14ac:dyDescent="0.2">
      <c r="B46" s="18"/>
      <c r="L46" s="18"/>
    </row>
    <row r="47" spans="2:12" ht="14.45" customHeight="1" x14ac:dyDescent="0.2">
      <c r="B47" s="18"/>
      <c r="L47" s="18"/>
    </row>
    <row r="48" spans="2:12" ht="14.45" customHeight="1" x14ac:dyDescent="0.2">
      <c r="B48" s="18"/>
      <c r="L48" s="18"/>
    </row>
    <row r="49" spans="2:12" ht="14.45" customHeight="1" x14ac:dyDescent="0.2">
      <c r="B49" s="18"/>
      <c r="L49" s="18"/>
    </row>
    <row r="50" spans="2:12" s="1" customFormat="1" ht="14.45" customHeight="1" x14ac:dyDescent="0.2">
      <c r="B50" s="30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0"/>
    </row>
    <row r="51" spans="2:12" ht="11.25" x14ac:dyDescent="0.2">
      <c r="B51" s="18"/>
      <c r="L51" s="18"/>
    </row>
    <row r="52" spans="2:12" ht="11.25" x14ac:dyDescent="0.2">
      <c r="B52" s="18"/>
      <c r="L52" s="18"/>
    </row>
    <row r="53" spans="2:12" ht="11.25" x14ac:dyDescent="0.2">
      <c r="B53" s="18"/>
      <c r="L53" s="18"/>
    </row>
    <row r="54" spans="2:12" ht="11.25" x14ac:dyDescent="0.2">
      <c r="B54" s="18"/>
      <c r="L54" s="18"/>
    </row>
    <row r="55" spans="2:12" ht="11.25" x14ac:dyDescent="0.2">
      <c r="B55" s="18"/>
      <c r="L55" s="18"/>
    </row>
    <row r="56" spans="2:12" ht="11.25" x14ac:dyDescent="0.2">
      <c r="B56" s="18"/>
      <c r="L56" s="18"/>
    </row>
    <row r="57" spans="2:12" ht="11.25" x14ac:dyDescent="0.2">
      <c r="B57" s="18"/>
      <c r="L57" s="18"/>
    </row>
    <row r="58" spans="2:12" ht="11.25" x14ac:dyDescent="0.2">
      <c r="B58" s="18"/>
      <c r="L58" s="18"/>
    </row>
    <row r="59" spans="2:12" ht="11.25" x14ac:dyDescent="0.2">
      <c r="B59" s="18"/>
      <c r="L59" s="18"/>
    </row>
    <row r="60" spans="2:12" ht="11.25" x14ac:dyDescent="0.2">
      <c r="B60" s="18"/>
      <c r="L60" s="18"/>
    </row>
    <row r="61" spans="2:12" s="1" customFormat="1" ht="12.75" x14ac:dyDescent="0.2">
      <c r="B61" s="30"/>
      <c r="D61" s="41" t="s">
        <v>48</v>
      </c>
      <c r="E61" s="32"/>
      <c r="F61" s="92" t="s">
        <v>49</v>
      </c>
      <c r="G61" s="41" t="s">
        <v>48</v>
      </c>
      <c r="H61" s="32"/>
      <c r="I61" s="32"/>
      <c r="J61" s="93" t="s">
        <v>49</v>
      </c>
      <c r="K61" s="32"/>
      <c r="L61" s="30"/>
    </row>
    <row r="62" spans="2:12" ht="11.25" x14ac:dyDescent="0.2">
      <c r="B62" s="18"/>
      <c r="L62" s="18"/>
    </row>
    <row r="63" spans="2:12" ht="11.25" x14ac:dyDescent="0.2">
      <c r="B63" s="18"/>
      <c r="L63" s="18"/>
    </row>
    <row r="64" spans="2:12" ht="11.25" x14ac:dyDescent="0.2">
      <c r="B64" s="18"/>
      <c r="L64" s="18"/>
    </row>
    <row r="65" spans="2:12" s="1" customFormat="1" ht="12.75" x14ac:dyDescent="0.2">
      <c r="B65" s="30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0"/>
    </row>
    <row r="66" spans="2:12" ht="11.25" x14ac:dyDescent="0.2">
      <c r="B66" s="18"/>
      <c r="L66" s="18"/>
    </row>
    <row r="67" spans="2:12" ht="11.25" x14ac:dyDescent="0.2">
      <c r="B67" s="18"/>
      <c r="L67" s="18"/>
    </row>
    <row r="68" spans="2:12" ht="11.25" x14ac:dyDescent="0.2">
      <c r="B68" s="18"/>
      <c r="L68" s="18"/>
    </row>
    <row r="69" spans="2:12" ht="11.25" x14ac:dyDescent="0.2">
      <c r="B69" s="18"/>
      <c r="L69" s="18"/>
    </row>
    <row r="70" spans="2:12" ht="11.25" x14ac:dyDescent="0.2">
      <c r="B70" s="18"/>
      <c r="L70" s="18"/>
    </row>
    <row r="71" spans="2:12" ht="11.25" x14ac:dyDescent="0.2">
      <c r="B71" s="18"/>
      <c r="L71" s="18"/>
    </row>
    <row r="72" spans="2:12" ht="11.25" x14ac:dyDescent="0.2">
      <c r="B72" s="18"/>
      <c r="L72" s="18"/>
    </row>
    <row r="73" spans="2:12" ht="11.25" x14ac:dyDescent="0.2">
      <c r="B73" s="18"/>
      <c r="L73" s="18"/>
    </row>
    <row r="74" spans="2:12" ht="11.25" x14ac:dyDescent="0.2">
      <c r="B74" s="18"/>
      <c r="L74" s="18"/>
    </row>
    <row r="75" spans="2:12" ht="11.25" x14ac:dyDescent="0.2">
      <c r="B75" s="18"/>
      <c r="L75" s="18"/>
    </row>
    <row r="76" spans="2:12" s="1" customFormat="1" ht="12.75" x14ac:dyDescent="0.2">
      <c r="B76" s="30"/>
      <c r="D76" s="41" t="s">
        <v>48</v>
      </c>
      <c r="E76" s="32"/>
      <c r="F76" s="92" t="s">
        <v>49</v>
      </c>
      <c r="G76" s="41" t="s">
        <v>48</v>
      </c>
      <c r="H76" s="32"/>
      <c r="I76" s="32"/>
      <c r="J76" s="93" t="s">
        <v>49</v>
      </c>
      <c r="K76" s="32"/>
      <c r="L76" s="30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 x14ac:dyDescent="0.2">
      <c r="B82" s="30"/>
      <c r="C82" s="19" t="s">
        <v>82</v>
      </c>
      <c r="L82" s="30"/>
    </row>
    <row r="83" spans="2:47" s="1" customFormat="1" ht="6.95" hidden="1" customHeight="1" x14ac:dyDescent="0.2">
      <c r="B83" s="30"/>
      <c r="L83" s="30"/>
    </row>
    <row r="84" spans="2:47" s="1" customFormat="1" ht="12" hidden="1" customHeight="1" x14ac:dyDescent="0.2">
      <c r="B84" s="30"/>
      <c r="C84" s="25" t="s">
        <v>16</v>
      </c>
      <c r="L84" s="30"/>
    </row>
    <row r="85" spans="2:47" s="1" customFormat="1" ht="30" hidden="1" customHeight="1" x14ac:dyDescent="0.2">
      <c r="B85" s="30"/>
      <c r="E85" s="190" t="str">
        <f>E7</f>
        <v>Benešov ul. Na Svépomoci - obnova povrchu komunikace od protihlukové zdi</v>
      </c>
      <c r="F85" s="209"/>
      <c r="G85" s="209"/>
      <c r="H85" s="209"/>
      <c r="L85" s="30"/>
    </row>
    <row r="86" spans="2:47" s="1" customFormat="1" ht="6.95" hidden="1" customHeight="1" x14ac:dyDescent="0.2">
      <c r="B86" s="30"/>
      <c r="L86" s="30"/>
    </row>
    <row r="87" spans="2:47" s="1" customFormat="1" ht="12" hidden="1" customHeight="1" x14ac:dyDescent="0.2">
      <c r="B87" s="30"/>
      <c r="C87" s="25" t="s">
        <v>20</v>
      </c>
      <c r="F87" s="23" t="str">
        <f>F10</f>
        <v xml:space="preserve"> </v>
      </c>
      <c r="I87" s="25" t="s">
        <v>22</v>
      </c>
      <c r="J87" s="50" t="str">
        <f>IF(J10="","",J10)</f>
        <v>19. 7. 2024</v>
      </c>
      <c r="L87" s="30"/>
    </row>
    <row r="88" spans="2:47" s="1" customFormat="1" ht="6.95" hidden="1" customHeight="1" x14ac:dyDescent="0.2">
      <c r="B88" s="30"/>
      <c r="L88" s="30"/>
    </row>
    <row r="89" spans="2:47" s="1" customFormat="1" ht="15.2" hidden="1" customHeight="1" x14ac:dyDescent="0.2">
      <c r="B89" s="30"/>
      <c r="C89" s="25" t="s">
        <v>24</v>
      </c>
      <c r="F89" s="23" t="str">
        <f>E13</f>
        <v xml:space="preserve"> </v>
      </c>
      <c r="I89" s="25" t="s">
        <v>29</v>
      </c>
      <c r="J89" s="28" t="str">
        <f>E19</f>
        <v xml:space="preserve"> </v>
      </c>
      <c r="L89" s="30"/>
    </row>
    <row r="90" spans="2:47" s="1" customFormat="1" ht="15.2" hidden="1" customHeight="1" x14ac:dyDescent="0.2">
      <c r="B90" s="30"/>
      <c r="C90" s="25" t="s">
        <v>27</v>
      </c>
      <c r="F90" s="23" t="str">
        <f>IF(E16="","",E16)</f>
        <v>Vyplň údaj</v>
      </c>
      <c r="I90" s="25" t="s">
        <v>31</v>
      </c>
      <c r="J90" s="28" t="str">
        <f>E22</f>
        <v xml:space="preserve"> </v>
      </c>
      <c r="L90" s="30"/>
    </row>
    <row r="91" spans="2:47" s="1" customFormat="1" ht="10.35" hidden="1" customHeight="1" x14ac:dyDescent="0.2">
      <c r="B91" s="30"/>
      <c r="L91" s="30"/>
    </row>
    <row r="92" spans="2:47" s="1" customFormat="1" ht="29.25" hidden="1" customHeight="1" x14ac:dyDescent="0.2">
      <c r="B92" s="30"/>
      <c r="C92" s="94" t="s">
        <v>83</v>
      </c>
      <c r="D92" s="86"/>
      <c r="E92" s="86"/>
      <c r="F92" s="86"/>
      <c r="G92" s="86"/>
      <c r="H92" s="86"/>
      <c r="I92" s="86"/>
      <c r="J92" s="95" t="s">
        <v>84</v>
      </c>
      <c r="K92" s="86"/>
      <c r="L92" s="30"/>
    </row>
    <row r="93" spans="2:47" s="1" customFormat="1" ht="10.35" hidden="1" customHeight="1" x14ac:dyDescent="0.2">
      <c r="B93" s="30"/>
      <c r="L93" s="30"/>
    </row>
    <row r="94" spans="2:47" s="1" customFormat="1" ht="22.9" hidden="1" customHeight="1" x14ac:dyDescent="0.2">
      <c r="B94" s="30"/>
      <c r="C94" s="96" t="s">
        <v>85</v>
      </c>
      <c r="J94" s="64">
        <f>J120</f>
        <v>0</v>
      </c>
      <c r="L94" s="30"/>
      <c r="AU94" s="15" t="s">
        <v>86</v>
      </c>
    </row>
    <row r="95" spans="2:47" s="8" customFormat="1" ht="24.95" hidden="1" customHeight="1" x14ac:dyDescent="0.2">
      <c r="B95" s="97"/>
      <c r="D95" s="98" t="s">
        <v>87</v>
      </c>
      <c r="E95" s="99"/>
      <c r="F95" s="99"/>
      <c r="G95" s="99"/>
      <c r="H95" s="99"/>
      <c r="I95" s="99"/>
      <c r="J95" s="100">
        <f>J121</f>
        <v>0</v>
      </c>
      <c r="L95" s="97"/>
    </row>
    <row r="96" spans="2:47" s="9" customFormat="1" ht="19.899999999999999" hidden="1" customHeight="1" x14ac:dyDescent="0.2">
      <c r="B96" s="101"/>
      <c r="D96" s="102" t="s">
        <v>88</v>
      </c>
      <c r="E96" s="103"/>
      <c r="F96" s="103"/>
      <c r="G96" s="103"/>
      <c r="H96" s="103"/>
      <c r="I96" s="103"/>
      <c r="J96" s="104">
        <f>J122</f>
        <v>0</v>
      </c>
      <c r="L96" s="101"/>
    </row>
    <row r="97" spans="2:12" s="9" customFormat="1" ht="19.899999999999999" hidden="1" customHeight="1" x14ac:dyDescent="0.2">
      <c r="B97" s="101"/>
      <c r="D97" s="102" t="s">
        <v>89</v>
      </c>
      <c r="E97" s="103"/>
      <c r="F97" s="103"/>
      <c r="G97" s="103"/>
      <c r="H97" s="103"/>
      <c r="I97" s="103"/>
      <c r="J97" s="104">
        <f>J166</f>
        <v>0</v>
      </c>
      <c r="L97" s="101"/>
    </row>
    <row r="98" spans="2:12" s="9" customFormat="1" ht="19.899999999999999" hidden="1" customHeight="1" x14ac:dyDescent="0.2">
      <c r="B98" s="101"/>
      <c r="D98" s="102" t="s">
        <v>90</v>
      </c>
      <c r="E98" s="103"/>
      <c r="F98" s="103"/>
      <c r="G98" s="103"/>
      <c r="H98" s="103"/>
      <c r="I98" s="103"/>
      <c r="J98" s="104">
        <f>J195</f>
        <v>0</v>
      </c>
      <c r="L98" s="101"/>
    </row>
    <row r="99" spans="2:12" s="9" customFormat="1" ht="19.899999999999999" hidden="1" customHeight="1" x14ac:dyDescent="0.2">
      <c r="B99" s="101"/>
      <c r="D99" s="102" t="s">
        <v>91</v>
      </c>
      <c r="E99" s="103"/>
      <c r="F99" s="103"/>
      <c r="G99" s="103"/>
      <c r="H99" s="103"/>
      <c r="I99" s="103"/>
      <c r="J99" s="104">
        <f>J200</f>
        <v>0</v>
      </c>
      <c r="L99" s="101"/>
    </row>
    <row r="100" spans="2:12" s="9" customFormat="1" ht="19.899999999999999" hidden="1" customHeight="1" x14ac:dyDescent="0.2">
      <c r="B100" s="101"/>
      <c r="D100" s="102" t="s">
        <v>92</v>
      </c>
      <c r="E100" s="103"/>
      <c r="F100" s="103"/>
      <c r="G100" s="103"/>
      <c r="H100" s="103"/>
      <c r="I100" s="103"/>
      <c r="J100" s="104">
        <f>J238</f>
        <v>0</v>
      </c>
      <c r="L100" s="101"/>
    </row>
    <row r="101" spans="2:12" s="9" customFormat="1" ht="19.899999999999999" hidden="1" customHeight="1" x14ac:dyDescent="0.2">
      <c r="B101" s="101"/>
      <c r="D101" s="102" t="s">
        <v>93</v>
      </c>
      <c r="E101" s="103"/>
      <c r="F101" s="103"/>
      <c r="G101" s="103"/>
      <c r="H101" s="103"/>
      <c r="I101" s="103"/>
      <c r="J101" s="104">
        <f>J246</f>
        <v>0</v>
      </c>
      <c r="L101" s="101"/>
    </row>
    <row r="102" spans="2:12" s="8" customFormat="1" ht="24.95" hidden="1" customHeight="1" x14ac:dyDescent="0.2">
      <c r="B102" s="97"/>
      <c r="D102" s="98" t="s">
        <v>94</v>
      </c>
      <c r="E102" s="99"/>
      <c r="F102" s="99"/>
      <c r="G102" s="99"/>
      <c r="H102" s="99"/>
      <c r="I102" s="99"/>
      <c r="J102" s="100">
        <f>J248</f>
        <v>0</v>
      </c>
      <c r="L102" s="97"/>
    </row>
    <row r="103" spans="2:12" s="1" customFormat="1" ht="21.75" hidden="1" customHeight="1" x14ac:dyDescent="0.2">
      <c r="B103" s="30"/>
      <c r="L103" s="30"/>
    </row>
    <row r="104" spans="2:12" s="1" customFormat="1" ht="6.95" hidden="1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0"/>
    </row>
    <row r="105" spans="2:12" ht="11.25" hidden="1" x14ac:dyDescent="0.2"/>
    <row r="106" spans="2:12" ht="11.25" hidden="1" x14ac:dyDescent="0.2"/>
    <row r="107" spans="2:12" ht="11.25" hidden="1" x14ac:dyDescent="0.2"/>
    <row r="108" spans="2:12" s="1" customFormat="1" ht="6.95" customHeight="1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0"/>
    </row>
    <row r="109" spans="2:12" s="1" customFormat="1" ht="24.95" customHeight="1" x14ac:dyDescent="0.2">
      <c r="B109" s="30"/>
      <c r="C109" s="19" t="s">
        <v>95</v>
      </c>
      <c r="L109" s="30"/>
    </row>
    <row r="110" spans="2:12" s="1" customFormat="1" ht="6.95" customHeight="1" x14ac:dyDescent="0.2">
      <c r="B110" s="30"/>
      <c r="L110" s="30"/>
    </row>
    <row r="111" spans="2:12" s="1" customFormat="1" ht="12" customHeight="1" x14ac:dyDescent="0.2">
      <c r="B111" s="30"/>
      <c r="C111" s="25" t="s">
        <v>16</v>
      </c>
      <c r="L111" s="30"/>
    </row>
    <row r="112" spans="2:12" s="1" customFormat="1" ht="30" customHeight="1" x14ac:dyDescent="0.2">
      <c r="B112" s="30"/>
      <c r="E112" s="190" t="str">
        <f>E7</f>
        <v>Benešov ul. Na Svépomoci - obnova povrchu komunikace od protihlukové zdi</v>
      </c>
      <c r="F112" s="209"/>
      <c r="G112" s="209"/>
      <c r="H112" s="209"/>
      <c r="L112" s="30"/>
    </row>
    <row r="113" spans="2:65" s="1" customFormat="1" ht="6.95" customHeight="1" x14ac:dyDescent="0.2">
      <c r="B113" s="30"/>
      <c r="L113" s="30"/>
    </row>
    <row r="114" spans="2:65" s="1" customFormat="1" ht="12" customHeight="1" x14ac:dyDescent="0.2">
      <c r="B114" s="30"/>
      <c r="C114" s="25" t="s">
        <v>20</v>
      </c>
      <c r="F114" s="23" t="str">
        <f>F10</f>
        <v xml:space="preserve"> </v>
      </c>
      <c r="I114" s="25" t="s">
        <v>22</v>
      </c>
      <c r="J114" s="50" t="str">
        <f>IF(J10="","",J10)</f>
        <v>19. 7. 2024</v>
      </c>
      <c r="L114" s="30"/>
    </row>
    <row r="115" spans="2:65" s="1" customFormat="1" ht="6.95" customHeight="1" x14ac:dyDescent="0.2">
      <c r="B115" s="30"/>
      <c r="L115" s="30"/>
    </row>
    <row r="116" spans="2:65" s="1" customFormat="1" ht="15.2" customHeight="1" x14ac:dyDescent="0.2">
      <c r="B116" s="30"/>
      <c r="C116" s="25" t="s">
        <v>24</v>
      </c>
      <c r="F116" s="23" t="str">
        <f>E13</f>
        <v xml:space="preserve"> </v>
      </c>
      <c r="I116" s="25" t="s">
        <v>29</v>
      </c>
      <c r="J116" s="28" t="str">
        <f>E19</f>
        <v xml:space="preserve"> </v>
      </c>
      <c r="L116" s="30"/>
    </row>
    <row r="117" spans="2:65" s="1" customFormat="1" ht="15.2" customHeight="1" x14ac:dyDescent="0.2">
      <c r="B117" s="30"/>
      <c r="C117" s="25" t="s">
        <v>27</v>
      </c>
      <c r="F117" s="23" t="str">
        <f>IF(E16="","",E16)</f>
        <v>Vyplň údaj</v>
      </c>
      <c r="I117" s="25" t="s">
        <v>31</v>
      </c>
      <c r="J117" s="28" t="str">
        <f>E22</f>
        <v xml:space="preserve"> </v>
      </c>
      <c r="L117" s="30"/>
    </row>
    <row r="118" spans="2:65" s="1" customFormat="1" ht="10.35" customHeight="1" x14ac:dyDescent="0.2">
      <c r="B118" s="30"/>
      <c r="L118" s="30"/>
    </row>
    <row r="119" spans="2:65" s="10" customFormat="1" ht="29.25" customHeight="1" x14ac:dyDescent="0.2">
      <c r="B119" s="105"/>
      <c r="C119" s="106" t="s">
        <v>96</v>
      </c>
      <c r="D119" s="107" t="s">
        <v>58</v>
      </c>
      <c r="E119" s="107" t="s">
        <v>54</v>
      </c>
      <c r="F119" s="107" t="s">
        <v>55</v>
      </c>
      <c r="G119" s="107" t="s">
        <v>97</v>
      </c>
      <c r="H119" s="107" t="s">
        <v>98</v>
      </c>
      <c r="I119" s="107" t="s">
        <v>99</v>
      </c>
      <c r="J119" s="108" t="s">
        <v>84</v>
      </c>
      <c r="K119" s="109" t="s">
        <v>100</v>
      </c>
      <c r="L119" s="105"/>
      <c r="M119" s="57" t="s">
        <v>1</v>
      </c>
      <c r="N119" s="58" t="s">
        <v>37</v>
      </c>
      <c r="O119" s="58" t="s">
        <v>101</v>
      </c>
      <c r="P119" s="58" t="s">
        <v>102</v>
      </c>
      <c r="Q119" s="58" t="s">
        <v>103</v>
      </c>
      <c r="R119" s="58" t="s">
        <v>104</v>
      </c>
      <c r="S119" s="58" t="s">
        <v>105</v>
      </c>
      <c r="T119" s="59" t="s">
        <v>106</v>
      </c>
    </row>
    <row r="120" spans="2:65" s="1" customFormat="1" ht="22.9" customHeight="1" x14ac:dyDescent="0.25">
      <c r="B120" s="30"/>
      <c r="C120" s="62" t="s">
        <v>107</v>
      </c>
      <c r="J120" s="110">
        <f>BK120</f>
        <v>0</v>
      </c>
      <c r="L120" s="30"/>
      <c r="M120" s="60"/>
      <c r="N120" s="51"/>
      <c r="O120" s="51"/>
      <c r="P120" s="111">
        <f>P121+P248</f>
        <v>0</v>
      </c>
      <c r="Q120" s="51"/>
      <c r="R120" s="111">
        <f>R121+R248</f>
        <v>281.5540201</v>
      </c>
      <c r="S120" s="51"/>
      <c r="T120" s="112">
        <f>T121+T248</f>
        <v>203.93000000000004</v>
      </c>
      <c r="AT120" s="15" t="s">
        <v>72</v>
      </c>
      <c r="AU120" s="15" t="s">
        <v>86</v>
      </c>
      <c r="BK120" s="113">
        <f>BK121+BK248</f>
        <v>0</v>
      </c>
    </row>
    <row r="121" spans="2:65" s="11" customFormat="1" ht="25.9" customHeight="1" x14ac:dyDescent="0.2">
      <c r="B121" s="114"/>
      <c r="D121" s="115" t="s">
        <v>72</v>
      </c>
      <c r="E121" s="116" t="s">
        <v>108</v>
      </c>
      <c r="F121" s="116" t="s">
        <v>109</v>
      </c>
      <c r="I121" s="117"/>
      <c r="J121" s="118">
        <f>BK121</f>
        <v>0</v>
      </c>
      <c r="L121" s="114"/>
      <c r="M121" s="119"/>
      <c r="P121" s="120">
        <f>P122+P166+P195+P200+P238+P246</f>
        <v>0</v>
      </c>
      <c r="R121" s="120">
        <f>R122+R166+R195+R200+R238+R246</f>
        <v>281.5540201</v>
      </c>
      <c r="T121" s="121">
        <f>T122+T166+T195+T200+T238+T246</f>
        <v>203.93000000000004</v>
      </c>
      <c r="AR121" s="115" t="s">
        <v>78</v>
      </c>
      <c r="AT121" s="122" t="s">
        <v>72</v>
      </c>
      <c r="AU121" s="122" t="s">
        <v>73</v>
      </c>
      <c r="AY121" s="115" t="s">
        <v>110</v>
      </c>
      <c r="BK121" s="123">
        <f>BK122+BK166+BK195+BK200+BK238+BK246</f>
        <v>0</v>
      </c>
    </row>
    <row r="122" spans="2:65" s="11" customFormat="1" ht="22.9" customHeight="1" x14ac:dyDescent="0.2">
      <c r="B122" s="114"/>
      <c r="D122" s="115" t="s">
        <v>72</v>
      </c>
      <c r="E122" s="124" t="s">
        <v>78</v>
      </c>
      <c r="F122" s="124" t="s">
        <v>111</v>
      </c>
      <c r="I122" s="117"/>
      <c r="J122" s="125">
        <f>BK122</f>
        <v>0</v>
      </c>
      <c r="L122" s="114"/>
      <c r="M122" s="119"/>
      <c r="P122" s="120">
        <f>SUM(P123:P165)</f>
        <v>0</v>
      </c>
      <c r="R122" s="120">
        <f>SUM(R123:R165)</f>
        <v>18.115099999999998</v>
      </c>
      <c r="T122" s="121">
        <f>SUM(T123:T165)</f>
        <v>196.42000000000004</v>
      </c>
      <c r="AR122" s="115" t="s">
        <v>78</v>
      </c>
      <c r="AT122" s="122" t="s">
        <v>72</v>
      </c>
      <c r="AU122" s="122" t="s">
        <v>78</v>
      </c>
      <c r="AY122" s="115" t="s">
        <v>110</v>
      </c>
      <c r="BK122" s="123">
        <f>SUM(BK123:BK165)</f>
        <v>0</v>
      </c>
    </row>
    <row r="123" spans="2:65" s="1" customFormat="1" ht="24.2" customHeight="1" x14ac:dyDescent="0.2">
      <c r="B123" s="30"/>
      <c r="C123" s="126" t="s">
        <v>78</v>
      </c>
      <c r="D123" s="126" t="s">
        <v>112</v>
      </c>
      <c r="E123" s="127" t="s">
        <v>113</v>
      </c>
      <c r="F123" s="128" t="s">
        <v>114</v>
      </c>
      <c r="G123" s="129" t="s">
        <v>115</v>
      </c>
      <c r="H123" s="130">
        <v>12</v>
      </c>
      <c r="I123" s="131"/>
      <c r="J123" s="132">
        <f>ROUND(I123*H123,2)</f>
        <v>0</v>
      </c>
      <c r="K123" s="133"/>
      <c r="L123" s="30"/>
      <c r="M123" s="134" t="s">
        <v>1</v>
      </c>
      <c r="N123" s="135" t="s">
        <v>38</v>
      </c>
      <c r="P123" s="136">
        <f>O123*H123</f>
        <v>0</v>
      </c>
      <c r="Q123" s="136">
        <v>0</v>
      </c>
      <c r="R123" s="136">
        <f>Q123*H123</f>
        <v>0</v>
      </c>
      <c r="S123" s="136">
        <v>0.29499999999999998</v>
      </c>
      <c r="T123" s="137">
        <f>S123*H123</f>
        <v>3.54</v>
      </c>
      <c r="AR123" s="138" t="s">
        <v>116</v>
      </c>
      <c r="AT123" s="138" t="s">
        <v>112</v>
      </c>
      <c r="AU123" s="138" t="s">
        <v>80</v>
      </c>
      <c r="AY123" s="15" t="s">
        <v>110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5" t="s">
        <v>78</v>
      </c>
      <c r="BK123" s="139">
        <f>ROUND(I123*H123,2)</f>
        <v>0</v>
      </c>
      <c r="BL123" s="15" t="s">
        <v>116</v>
      </c>
      <c r="BM123" s="138" t="s">
        <v>117</v>
      </c>
    </row>
    <row r="124" spans="2:65" s="12" customFormat="1" ht="11.25" x14ac:dyDescent="0.2">
      <c r="B124" s="140"/>
      <c r="D124" s="141" t="s">
        <v>118</v>
      </c>
      <c r="E124" s="142" t="s">
        <v>1</v>
      </c>
      <c r="F124" s="143" t="s">
        <v>119</v>
      </c>
      <c r="H124" s="144">
        <v>4</v>
      </c>
      <c r="I124" s="145"/>
      <c r="L124" s="140"/>
      <c r="M124" s="146"/>
      <c r="T124" s="147"/>
      <c r="AT124" s="142" t="s">
        <v>118</v>
      </c>
      <c r="AU124" s="142" t="s">
        <v>80</v>
      </c>
      <c r="AV124" s="12" t="s">
        <v>80</v>
      </c>
      <c r="AW124" s="12" t="s">
        <v>30</v>
      </c>
      <c r="AX124" s="12" t="s">
        <v>73</v>
      </c>
      <c r="AY124" s="142" t="s">
        <v>110</v>
      </c>
    </row>
    <row r="125" spans="2:65" s="12" customFormat="1" ht="11.25" x14ac:dyDescent="0.2">
      <c r="B125" s="140"/>
      <c r="D125" s="141" t="s">
        <v>118</v>
      </c>
      <c r="E125" s="142" t="s">
        <v>1</v>
      </c>
      <c r="F125" s="143" t="s">
        <v>120</v>
      </c>
      <c r="H125" s="144">
        <v>8</v>
      </c>
      <c r="I125" s="145"/>
      <c r="L125" s="140"/>
      <c r="M125" s="146"/>
      <c r="T125" s="147"/>
      <c r="AT125" s="142" t="s">
        <v>118</v>
      </c>
      <c r="AU125" s="142" t="s">
        <v>80</v>
      </c>
      <c r="AV125" s="12" t="s">
        <v>80</v>
      </c>
      <c r="AW125" s="12" t="s">
        <v>30</v>
      </c>
      <c r="AX125" s="12" t="s">
        <v>73</v>
      </c>
      <c r="AY125" s="142" t="s">
        <v>110</v>
      </c>
    </row>
    <row r="126" spans="2:65" s="13" customFormat="1" ht="11.25" x14ac:dyDescent="0.2">
      <c r="B126" s="148"/>
      <c r="D126" s="141" t="s">
        <v>118</v>
      </c>
      <c r="E126" s="149" t="s">
        <v>1</v>
      </c>
      <c r="F126" s="150" t="s">
        <v>121</v>
      </c>
      <c r="H126" s="151">
        <v>12</v>
      </c>
      <c r="I126" s="152"/>
      <c r="L126" s="148"/>
      <c r="M126" s="153"/>
      <c r="T126" s="154"/>
      <c r="AT126" s="149" t="s">
        <v>118</v>
      </c>
      <c r="AU126" s="149" t="s">
        <v>80</v>
      </c>
      <c r="AV126" s="13" t="s">
        <v>116</v>
      </c>
      <c r="AW126" s="13" t="s">
        <v>30</v>
      </c>
      <c r="AX126" s="13" t="s">
        <v>78</v>
      </c>
      <c r="AY126" s="149" t="s">
        <v>110</v>
      </c>
    </row>
    <row r="127" spans="2:65" s="1" customFormat="1" ht="16.5" customHeight="1" x14ac:dyDescent="0.2">
      <c r="B127" s="30"/>
      <c r="C127" s="126" t="s">
        <v>80</v>
      </c>
      <c r="D127" s="126" t="s">
        <v>112</v>
      </c>
      <c r="E127" s="127" t="s">
        <v>122</v>
      </c>
      <c r="F127" s="128" t="s">
        <v>123</v>
      </c>
      <c r="G127" s="129" t="s">
        <v>115</v>
      </c>
      <c r="H127" s="130">
        <v>80</v>
      </c>
      <c r="I127" s="131"/>
      <c r="J127" s="132">
        <f>ROUND(I127*H127,2)</f>
        <v>0</v>
      </c>
      <c r="K127" s="133"/>
      <c r="L127" s="30"/>
      <c r="M127" s="134" t="s">
        <v>1</v>
      </c>
      <c r="N127" s="135" t="s">
        <v>38</v>
      </c>
      <c r="P127" s="136">
        <f>O127*H127</f>
        <v>0</v>
      </c>
      <c r="Q127" s="136">
        <v>0</v>
      </c>
      <c r="R127" s="136">
        <f>Q127*H127</f>
        <v>0</v>
      </c>
      <c r="S127" s="136">
        <v>0.22</v>
      </c>
      <c r="T127" s="137">
        <f>S127*H127</f>
        <v>17.600000000000001</v>
      </c>
      <c r="AR127" s="138" t="s">
        <v>116</v>
      </c>
      <c r="AT127" s="138" t="s">
        <v>112</v>
      </c>
      <c r="AU127" s="138" t="s">
        <v>80</v>
      </c>
      <c r="AY127" s="15" t="s">
        <v>110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5" t="s">
        <v>78</v>
      </c>
      <c r="BK127" s="139">
        <f>ROUND(I127*H127,2)</f>
        <v>0</v>
      </c>
      <c r="BL127" s="15" t="s">
        <v>116</v>
      </c>
      <c r="BM127" s="138" t="s">
        <v>124</v>
      </c>
    </row>
    <row r="128" spans="2:65" s="12" customFormat="1" ht="11.25" x14ac:dyDescent="0.2">
      <c r="B128" s="140"/>
      <c r="D128" s="141" t="s">
        <v>118</v>
      </c>
      <c r="E128" s="142" t="s">
        <v>1</v>
      </c>
      <c r="F128" s="143" t="s">
        <v>125</v>
      </c>
      <c r="H128" s="144">
        <v>14</v>
      </c>
      <c r="I128" s="145"/>
      <c r="L128" s="140"/>
      <c r="M128" s="146"/>
      <c r="T128" s="147"/>
      <c r="AT128" s="142" t="s">
        <v>118</v>
      </c>
      <c r="AU128" s="142" t="s">
        <v>80</v>
      </c>
      <c r="AV128" s="12" t="s">
        <v>80</v>
      </c>
      <c r="AW128" s="12" t="s">
        <v>30</v>
      </c>
      <c r="AX128" s="12" t="s">
        <v>73</v>
      </c>
      <c r="AY128" s="142" t="s">
        <v>110</v>
      </c>
    </row>
    <row r="129" spans="2:65" s="12" customFormat="1" ht="22.5" x14ac:dyDescent="0.2">
      <c r="B129" s="140"/>
      <c r="D129" s="141" t="s">
        <v>118</v>
      </c>
      <c r="E129" s="142" t="s">
        <v>1</v>
      </c>
      <c r="F129" s="143" t="s">
        <v>126</v>
      </c>
      <c r="H129" s="144">
        <v>66</v>
      </c>
      <c r="I129" s="145"/>
      <c r="L129" s="140"/>
      <c r="M129" s="146"/>
      <c r="T129" s="147"/>
      <c r="AT129" s="142" t="s">
        <v>118</v>
      </c>
      <c r="AU129" s="142" t="s">
        <v>80</v>
      </c>
      <c r="AV129" s="12" t="s">
        <v>80</v>
      </c>
      <c r="AW129" s="12" t="s">
        <v>30</v>
      </c>
      <c r="AX129" s="12" t="s">
        <v>73</v>
      </c>
      <c r="AY129" s="142" t="s">
        <v>110</v>
      </c>
    </row>
    <row r="130" spans="2:65" s="13" customFormat="1" ht="11.25" x14ac:dyDescent="0.2">
      <c r="B130" s="148"/>
      <c r="D130" s="141" t="s">
        <v>118</v>
      </c>
      <c r="E130" s="149" t="s">
        <v>1</v>
      </c>
      <c r="F130" s="150" t="s">
        <v>121</v>
      </c>
      <c r="H130" s="151">
        <v>80</v>
      </c>
      <c r="I130" s="152"/>
      <c r="L130" s="148"/>
      <c r="M130" s="153"/>
      <c r="T130" s="154"/>
      <c r="AT130" s="149" t="s">
        <v>118</v>
      </c>
      <c r="AU130" s="149" t="s">
        <v>80</v>
      </c>
      <c r="AV130" s="13" t="s">
        <v>116</v>
      </c>
      <c r="AW130" s="13" t="s">
        <v>30</v>
      </c>
      <c r="AX130" s="13" t="s">
        <v>78</v>
      </c>
      <c r="AY130" s="149" t="s">
        <v>110</v>
      </c>
    </row>
    <row r="131" spans="2:65" s="1" customFormat="1" ht="24.2" customHeight="1" x14ac:dyDescent="0.2">
      <c r="B131" s="30"/>
      <c r="C131" s="126" t="s">
        <v>127</v>
      </c>
      <c r="D131" s="126" t="s">
        <v>112</v>
      </c>
      <c r="E131" s="127" t="s">
        <v>128</v>
      </c>
      <c r="F131" s="128" t="s">
        <v>129</v>
      </c>
      <c r="G131" s="129" t="s">
        <v>115</v>
      </c>
      <c r="H131" s="130">
        <v>978</v>
      </c>
      <c r="I131" s="131"/>
      <c r="J131" s="132">
        <f>ROUND(I131*H131,2)</f>
        <v>0</v>
      </c>
      <c r="K131" s="133"/>
      <c r="L131" s="30"/>
      <c r="M131" s="134" t="s">
        <v>1</v>
      </c>
      <c r="N131" s="135" t="s">
        <v>38</v>
      </c>
      <c r="P131" s="136">
        <f>O131*H131</f>
        <v>0</v>
      </c>
      <c r="Q131" s="136">
        <v>0</v>
      </c>
      <c r="R131" s="136">
        <f>Q131*H131</f>
        <v>0</v>
      </c>
      <c r="S131" s="136">
        <v>0.17</v>
      </c>
      <c r="T131" s="137">
        <f>S131*H131</f>
        <v>166.26000000000002</v>
      </c>
      <c r="AR131" s="138" t="s">
        <v>116</v>
      </c>
      <c r="AT131" s="138" t="s">
        <v>112</v>
      </c>
      <c r="AU131" s="138" t="s">
        <v>80</v>
      </c>
      <c r="AY131" s="15" t="s">
        <v>110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5" t="s">
        <v>78</v>
      </c>
      <c r="BK131" s="139">
        <f>ROUND(I131*H131,2)</f>
        <v>0</v>
      </c>
      <c r="BL131" s="15" t="s">
        <v>116</v>
      </c>
      <c r="BM131" s="138" t="s">
        <v>130</v>
      </c>
    </row>
    <row r="132" spans="2:65" s="12" customFormat="1" ht="11.25" x14ac:dyDescent="0.2">
      <c r="B132" s="140"/>
      <c r="D132" s="141" t="s">
        <v>118</v>
      </c>
      <c r="E132" s="142" t="s">
        <v>1</v>
      </c>
      <c r="F132" s="143" t="s">
        <v>131</v>
      </c>
      <c r="H132" s="144">
        <v>978</v>
      </c>
      <c r="I132" s="145"/>
      <c r="L132" s="140"/>
      <c r="M132" s="146"/>
      <c r="T132" s="147"/>
      <c r="AT132" s="142" t="s">
        <v>118</v>
      </c>
      <c r="AU132" s="142" t="s">
        <v>80</v>
      </c>
      <c r="AV132" s="12" t="s">
        <v>80</v>
      </c>
      <c r="AW132" s="12" t="s">
        <v>30</v>
      </c>
      <c r="AX132" s="12" t="s">
        <v>78</v>
      </c>
      <c r="AY132" s="142" t="s">
        <v>110</v>
      </c>
    </row>
    <row r="133" spans="2:65" s="1" customFormat="1" ht="16.5" customHeight="1" x14ac:dyDescent="0.2">
      <c r="B133" s="30"/>
      <c r="C133" s="126" t="s">
        <v>116</v>
      </c>
      <c r="D133" s="126" t="s">
        <v>112</v>
      </c>
      <c r="E133" s="127" t="s">
        <v>132</v>
      </c>
      <c r="F133" s="128" t="s">
        <v>133</v>
      </c>
      <c r="G133" s="129" t="s">
        <v>134</v>
      </c>
      <c r="H133" s="130">
        <v>44</v>
      </c>
      <c r="I133" s="131"/>
      <c r="J133" s="132">
        <f>ROUND(I133*H133,2)</f>
        <v>0</v>
      </c>
      <c r="K133" s="133"/>
      <c r="L133" s="30"/>
      <c r="M133" s="134" t="s">
        <v>1</v>
      </c>
      <c r="N133" s="135" t="s">
        <v>38</v>
      </c>
      <c r="P133" s="136">
        <f>O133*H133</f>
        <v>0</v>
      </c>
      <c r="Q133" s="136">
        <v>0</v>
      </c>
      <c r="R133" s="136">
        <f>Q133*H133</f>
        <v>0</v>
      </c>
      <c r="S133" s="136">
        <v>0.20499999999999999</v>
      </c>
      <c r="T133" s="137">
        <f>S133*H133</f>
        <v>9.02</v>
      </c>
      <c r="AR133" s="138" t="s">
        <v>116</v>
      </c>
      <c r="AT133" s="138" t="s">
        <v>112</v>
      </c>
      <c r="AU133" s="138" t="s">
        <v>80</v>
      </c>
      <c r="AY133" s="15" t="s">
        <v>110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5" t="s">
        <v>78</v>
      </c>
      <c r="BK133" s="139">
        <f>ROUND(I133*H133,2)</f>
        <v>0</v>
      </c>
      <c r="BL133" s="15" t="s">
        <v>116</v>
      </c>
      <c r="BM133" s="138" t="s">
        <v>135</v>
      </c>
    </row>
    <row r="134" spans="2:65" s="12" customFormat="1" ht="11.25" x14ac:dyDescent="0.2">
      <c r="B134" s="140"/>
      <c r="D134" s="141" t="s">
        <v>118</v>
      </c>
      <c r="E134" s="142" t="s">
        <v>1</v>
      </c>
      <c r="F134" s="143" t="s">
        <v>136</v>
      </c>
      <c r="H134" s="144">
        <v>4</v>
      </c>
      <c r="I134" s="145"/>
      <c r="L134" s="140"/>
      <c r="M134" s="146"/>
      <c r="T134" s="147"/>
      <c r="AT134" s="142" t="s">
        <v>118</v>
      </c>
      <c r="AU134" s="142" t="s">
        <v>80</v>
      </c>
      <c r="AV134" s="12" t="s">
        <v>80</v>
      </c>
      <c r="AW134" s="12" t="s">
        <v>30</v>
      </c>
      <c r="AX134" s="12" t="s">
        <v>73</v>
      </c>
      <c r="AY134" s="142" t="s">
        <v>110</v>
      </c>
    </row>
    <row r="135" spans="2:65" s="12" customFormat="1" ht="11.25" x14ac:dyDescent="0.2">
      <c r="B135" s="140"/>
      <c r="D135" s="141" t="s">
        <v>118</v>
      </c>
      <c r="E135" s="142" t="s">
        <v>1</v>
      </c>
      <c r="F135" s="143" t="s">
        <v>137</v>
      </c>
      <c r="H135" s="144">
        <v>40</v>
      </c>
      <c r="I135" s="145"/>
      <c r="L135" s="140"/>
      <c r="M135" s="146"/>
      <c r="T135" s="147"/>
      <c r="AT135" s="142" t="s">
        <v>118</v>
      </c>
      <c r="AU135" s="142" t="s">
        <v>80</v>
      </c>
      <c r="AV135" s="12" t="s">
        <v>80</v>
      </c>
      <c r="AW135" s="12" t="s">
        <v>30</v>
      </c>
      <c r="AX135" s="12" t="s">
        <v>73</v>
      </c>
      <c r="AY135" s="142" t="s">
        <v>110</v>
      </c>
    </row>
    <row r="136" spans="2:65" s="13" customFormat="1" ht="11.25" x14ac:dyDescent="0.2">
      <c r="B136" s="148"/>
      <c r="D136" s="141" t="s">
        <v>118</v>
      </c>
      <c r="E136" s="149" t="s">
        <v>1</v>
      </c>
      <c r="F136" s="150" t="s">
        <v>121</v>
      </c>
      <c r="H136" s="151">
        <v>44</v>
      </c>
      <c r="I136" s="152"/>
      <c r="L136" s="148"/>
      <c r="M136" s="153"/>
      <c r="T136" s="154"/>
      <c r="AT136" s="149" t="s">
        <v>118</v>
      </c>
      <c r="AU136" s="149" t="s">
        <v>80</v>
      </c>
      <c r="AV136" s="13" t="s">
        <v>116</v>
      </c>
      <c r="AW136" s="13" t="s">
        <v>30</v>
      </c>
      <c r="AX136" s="13" t="s">
        <v>78</v>
      </c>
      <c r="AY136" s="149" t="s">
        <v>110</v>
      </c>
    </row>
    <row r="137" spans="2:65" s="1" customFormat="1" ht="37.9" customHeight="1" x14ac:dyDescent="0.2">
      <c r="B137" s="30"/>
      <c r="C137" s="126" t="s">
        <v>138</v>
      </c>
      <c r="D137" s="126" t="s">
        <v>112</v>
      </c>
      <c r="E137" s="127" t="s">
        <v>139</v>
      </c>
      <c r="F137" s="128" t="s">
        <v>140</v>
      </c>
      <c r="G137" s="129" t="s">
        <v>141</v>
      </c>
      <c r="H137" s="130">
        <v>11.2</v>
      </c>
      <c r="I137" s="131"/>
      <c r="J137" s="132">
        <f>ROUND(I137*H137,2)</f>
        <v>0</v>
      </c>
      <c r="K137" s="133"/>
      <c r="L137" s="30"/>
      <c r="M137" s="134" t="s">
        <v>1</v>
      </c>
      <c r="N137" s="135" t="s">
        <v>38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116</v>
      </c>
      <c r="AT137" s="138" t="s">
        <v>112</v>
      </c>
      <c r="AU137" s="138" t="s">
        <v>80</v>
      </c>
      <c r="AY137" s="15" t="s">
        <v>110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5" t="s">
        <v>78</v>
      </c>
      <c r="BK137" s="139">
        <f>ROUND(I137*H137,2)</f>
        <v>0</v>
      </c>
      <c r="BL137" s="15" t="s">
        <v>116</v>
      </c>
      <c r="BM137" s="138" t="s">
        <v>142</v>
      </c>
    </row>
    <row r="138" spans="2:65" s="12" customFormat="1" ht="11.25" x14ac:dyDescent="0.2">
      <c r="B138" s="140"/>
      <c r="D138" s="141" t="s">
        <v>118</v>
      </c>
      <c r="E138" s="142" t="s">
        <v>1</v>
      </c>
      <c r="F138" s="143" t="s">
        <v>143</v>
      </c>
      <c r="H138" s="144">
        <v>11.2</v>
      </c>
      <c r="I138" s="145"/>
      <c r="L138" s="140"/>
      <c r="M138" s="146"/>
      <c r="T138" s="147"/>
      <c r="AT138" s="142" t="s">
        <v>118</v>
      </c>
      <c r="AU138" s="142" t="s">
        <v>80</v>
      </c>
      <c r="AV138" s="12" t="s">
        <v>80</v>
      </c>
      <c r="AW138" s="12" t="s">
        <v>30</v>
      </c>
      <c r="AX138" s="12" t="s">
        <v>78</v>
      </c>
      <c r="AY138" s="142" t="s">
        <v>110</v>
      </c>
    </row>
    <row r="139" spans="2:65" s="1" customFormat="1" ht="37.9" customHeight="1" x14ac:dyDescent="0.2">
      <c r="B139" s="30"/>
      <c r="C139" s="126" t="s">
        <v>144</v>
      </c>
      <c r="D139" s="126" t="s">
        <v>112</v>
      </c>
      <c r="E139" s="127" t="s">
        <v>145</v>
      </c>
      <c r="F139" s="128" t="s">
        <v>146</v>
      </c>
      <c r="G139" s="129" t="s">
        <v>141</v>
      </c>
      <c r="H139" s="130">
        <v>17.64</v>
      </c>
      <c r="I139" s="131"/>
      <c r="J139" s="132">
        <f>ROUND(I139*H139,2)</f>
        <v>0</v>
      </c>
      <c r="K139" s="133"/>
      <c r="L139" s="30"/>
      <c r="M139" s="134" t="s">
        <v>1</v>
      </c>
      <c r="N139" s="135" t="s">
        <v>38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116</v>
      </c>
      <c r="AT139" s="138" t="s">
        <v>112</v>
      </c>
      <c r="AU139" s="138" t="s">
        <v>80</v>
      </c>
      <c r="AY139" s="15" t="s">
        <v>110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5" t="s">
        <v>78</v>
      </c>
      <c r="BK139" s="139">
        <f>ROUND(I139*H139,2)</f>
        <v>0</v>
      </c>
      <c r="BL139" s="15" t="s">
        <v>116</v>
      </c>
      <c r="BM139" s="138" t="s">
        <v>147</v>
      </c>
    </row>
    <row r="140" spans="2:65" s="12" customFormat="1" ht="11.25" x14ac:dyDescent="0.2">
      <c r="B140" s="140"/>
      <c r="D140" s="141" t="s">
        <v>118</v>
      </c>
      <c r="E140" s="142" t="s">
        <v>1</v>
      </c>
      <c r="F140" s="143" t="s">
        <v>148</v>
      </c>
      <c r="H140" s="144">
        <v>5.4960000000000004</v>
      </c>
      <c r="I140" s="145"/>
      <c r="L140" s="140"/>
      <c r="M140" s="146"/>
      <c r="T140" s="147"/>
      <c r="AT140" s="142" t="s">
        <v>118</v>
      </c>
      <c r="AU140" s="142" t="s">
        <v>80</v>
      </c>
      <c r="AV140" s="12" t="s">
        <v>80</v>
      </c>
      <c r="AW140" s="12" t="s">
        <v>30</v>
      </c>
      <c r="AX140" s="12" t="s">
        <v>73</v>
      </c>
      <c r="AY140" s="142" t="s">
        <v>110</v>
      </c>
    </row>
    <row r="141" spans="2:65" s="12" customFormat="1" ht="11.25" x14ac:dyDescent="0.2">
      <c r="B141" s="140"/>
      <c r="D141" s="141" t="s">
        <v>118</v>
      </c>
      <c r="E141" s="142" t="s">
        <v>1</v>
      </c>
      <c r="F141" s="143" t="s">
        <v>149</v>
      </c>
      <c r="H141" s="144">
        <v>1.944</v>
      </c>
      <c r="I141" s="145"/>
      <c r="L141" s="140"/>
      <c r="M141" s="146"/>
      <c r="T141" s="147"/>
      <c r="AT141" s="142" t="s">
        <v>118</v>
      </c>
      <c r="AU141" s="142" t="s">
        <v>80</v>
      </c>
      <c r="AV141" s="12" t="s">
        <v>80</v>
      </c>
      <c r="AW141" s="12" t="s">
        <v>30</v>
      </c>
      <c r="AX141" s="12" t="s">
        <v>73</v>
      </c>
      <c r="AY141" s="142" t="s">
        <v>110</v>
      </c>
    </row>
    <row r="142" spans="2:65" s="12" customFormat="1" ht="11.25" x14ac:dyDescent="0.2">
      <c r="B142" s="140"/>
      <c r="D142" s="141" t="s">
        <v>118</v>
      </c>
      <c r="E142" s="142" t="s">
        <v>1</v>
      </c>
      <c r="F142" s="143" t="s">
        <v>150</v>
      </c>
      <c r="H142" s="144">
        <v>10.199999999999999</v>
      </c>
      <c r="I142" s="145"/>
      <c r="L142" s="140"/>
      <c r="M142" s="146"/>
      <c r="T142" s="147"/>
      <c r="AT142" s="142" t="s">
        <v>118</v>
      </c>
      <c r="AU142" s="142" t="s">
        <v>80</v>
      </c>
      <c r="AV142" s="12" t="s">
        <v>80</v>
      </c>
      <c r="AW142" s="12" t="s">
        <v>30</v>
      </c>
      <c r="AX142" s="12" t="s">
        <v>73</v>
      </c>
      <c r="AY142" s="142" t="s">
        <v>110</v>
      </c>
    </row>
    <row r="143" spans="2:65" s="13" customFormat="1" ht="11.25" x14ac:dyDescent="0.2">
      <c r="B143" s="148"/>
      <c r="D143" s="141" t="s">
        <v>118</v>
      </c>
      <c r="E143" s="149" t="s">
        <v>1</v>
      </c>
      <c r="F143" s="150" t="s">
        <v>121</v>
      </c>
      <c r="H143" s="151">
        <v>17.64</v>
      </c>
      <c r="I143" s="152"/>
      <c r="L143" s="148"/>
      <c r="M143" s="153"/>
      <c r="T143" s="154"/>
      <c r="AT143" s="149" t="s">
        <v>118</v>
      </c>
      <c r="AU143" s="149" t="s">
        <v>80</v>
      </c>
      <c r="AV143" s="13" t="s">
        <v>116</v>
      </c>
      <c r="AW143" s="13" t="s">
        <v>30</v>
      </c>
      <c r="AX143" s="13" t="s">
        <v>78</v>
      </c>
      <c r="AY143" s="149" t="s">
        <v>110</v>
      </c>
    </row>
    <row r="144" spans="2:65" s="1" customFormat="1" ht="24.2" customHeight="1" x14ac:dyDescent="0.2">
      <c r="B144" s="30"/>
      <c r="C144" s="126" t="s">
        <v>151</v>
      </c>
      <c r="D144" s="126" t="s">
        <v>112</v>
      </c>
      <c r="E144" s="127" t="s">
        <v>152</v>
      </c>
      <c r="F144" s="128" t="s">
        <v>153</v>
      </c>
      <c r="G144" s="129" t="s">
        <v>141</v>
      </c>
      <c r="H144" s="130">
        <v>8.82</v>
      </c>
      <c r="I144" s="131"/>
      <c r="J144" s="132">
        <f>ROUND(I144*H144,2)</f>
        <v>0</v>
      </c>
      <c r="K144" s="133"/>
      <c r="L144" s="30"/>
      <c r="M144" s="134" t="s">
        <v>1</v>
      </c>
      <c r="N144" s="135" t="s">
        <v>38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116</v>
      </c>
      <c r="AT144" s="138" t="s">
        <v>112</v>
      </c>
      <c r="AU144" s="138" t="s">
        <v>80</v>
      </c>
      <c r="AY144" s="15" t="s">
        <v>110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5" t="s">
        <v>78</v>
      </c>
      <c r="BK144" s="139">
        <f>ROUND(I144*H144,2)</f>
        <v>0</v>
      </c>
      <c r="BL144" s="15" t="s">
        <v>116</v>
      </c>
      <c r="BM144" s="138" t="s">
        <v>154</v>
      </c>
    </row>
    <row r="145" spans="2:65" s="12" customFormat="1" ht="11.25" x14ac:dyDescent="0.2">
      <c r="B145" s="140"/>
      <c r="D145" s="141" t="s">
        <v>118</v>
      </c>
      <c r="E145" s="142" t="s">
        <v>1</v>
      </c>
      <c r="F145" s="143" t="s">
        <v>155</v>
      </c>
      <c r="H145" s="144">
        <v>8.82</v>
      </c>
      <c r="I145" s="145"/>
      <c r="L145" s="140"/>
      <c r="M145" s="146"/>
      <c r="T145" s="147"/>
      <c r="AT145" s="142" t="s">
        <v>118</v>
      </c>
      <c r="AU145" s="142" t="s">
        <v>80</v>
      </c>
      <c r="AV145" s="12" t="s">
        <v>80</v>
      </c>
      <c r="AW145" s="12" t="s">
        <v>30</v>
      </c>
      <c r="AX145" s="12" t="s">
        <v>78</v>
      </c>
      <c r="AY145" s="142" t="s">
        <v>110</v>
      </c>
    </row>
    <row r="146" spans="2:65" s="1" customFormat="1" ht="24.2" customHeight="1" x14ac:dyDescent="0.2">
      <c r="B146" s="30"/>
      <c r="C146" s="126" t="s">
        <v>156</v>
      </c>
      <c r="D146" s="126" t="s">
        <v>112</v>
      </c>
      <c r="E146" s="127" t="s">
        <v>157</v>
      </c>
      <c r="F146" s="128" t="s">
        <v>158</v>
      </c>
      <c r="G146" s="129" t="s">
        <v>141</v>
      </c>
      <c r="H146" s="130">
        <v>3.3</v>
      </c>
      <c r="I146" s="131"/>
      <c r="J146" s="132">
        <f>ROUND(I146*H146,2)</f>
        <v>0</v>
      </c>
      <c r="K146" s="133"/>
      <c r="L146" s="30"/>
      <c r="M146" s="134" t="s">
        <v>1</v>
      </c>
      <c r="N146" s="135" t="s">
        <v>38</v>
      </c>
      <c r="P146" s="136">
        <f>O146*H146</f>
        <v>0</v>
      </c>
      <c r="Q146" s="136">
        <v>0</v>
      </c>
      <c r="R146" s="136">
        <f>Q146*H146</f>
        <v>0</v>
      </c>
      <c r="S146" s="136">
        <v>0</v>
      </c>
      <c r="T146" s="137">
        <f>S146*H146</f>
        <v>0</v>
      </c>
      <c r="AR146" s="138" t="s">
        <v>116</v>
      </c>
      <c r="AT146" s="138" t="s">
        <v>112</v>
      </c>
      <c r="AU146" s="138" t="s">
        <v>80</v>
      </c>
      <c r="AY146" s="15" t="s">
        <v>110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5" t="s">
        <v>78</v>
      </c>
      <c r="BK146" s="139">
        <f>ROUND(I146*H146,2)</f>
        <v>0</v>
      </c>
      <c r="BL146" s="15" t="s">
        <v>116</v>
      </c>
      <c r="BM146" s="138" t="s">
        <v>159</v>
      </c>
    </row>
    <row r="147" spans="2:65" s="12" customFormat="1" ht="11.25" x14ac:dyDescent="0.2">
      <c r="B147" s="140"/>
      <c r="D147" s="141" t="s">
        <v>118</v>
      </c>
      <c r="E147" s="142" t="s">
        <v>1</v>
      </c>
      <c r="F147" s="143" t="s">
        <v>160</v>
      </c>
      <c r="H147" s="144">
        <v>3.3</v>
      </c>
      <c r="I147" s="145"/>
      <c r="L147" s="140"/>
      <c r="M147" s="146"/>
      <c r="T147" s="147"/>
      <c r="AT147" s="142" t="s">
        <v>118</v>
      </c>
      <c r="AU147" s="142" t="s">
        <v>80</v>
      </c>
      <c r="AV147" s="12" t="s">
        <v>80</v>
      </c>
      <c r="AW147" s="12" t="s">
        <v>30</v>
      </c>
      <c r="AX147" s="12" t="s">
        <v>78</v>
      </c>
      <c r="AY147" s="142" t="s">
        <v>110</v>
      </c>
    </row>
    <row r="148" spans="2:65" s="1" customFormat="1" ht="37.9" customHeight="1" x14ac:dyDescent="0.2">
      <c r="B148" s="30"/>
      <c r="C148" s="126" t="s">
        <v>161</v>
      </c>
      <c r="D148" s="126" t="s">
        <v>112</v>
      </c>
      <c r="E148" s="127" t="s">
        <v>162</v>
      </c>
      <c r="F148" s="128" t="s">
        <v>163</v>
      </c>
      <c r="G148" s="129" t="s">
        <v>141</v>
      </c>
      <c r="H148" s="130">
        <v>32.14</v>
      </c>
      <c r="I148" s="131"/>
      <c r="J148" s="132">
        <f>ROUND(I148*H148,2)</f>
        <v>0</v>
      </c>
      <c r="K148" s="133"/>
      <c r="L148" s="30"/>
      <c r="M148" s="134" t="s">
        <v>1</v>
      </c>
      <c r="N148" s="135" t="s">
        <v>38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116</v>
      </c>
      <c r="AT148" s="138" t="s">
        <v>112</v>
      </c>
      <c r="AU148" s="138" t="s">
        <v>80</v>
      </c>
      <c r="AY148" s="15" t="s">
        <v>110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5" t="s">
        <v>78</v>
      </c>
      <c r="BK148" s="139">
        <f>ROUND(I148*H148,2)</f>
        <v>0</v>
      </c>
      <c r="BL148" s="15" t="s">
        <v>116</v>
      </c>
      <c r="BM148" s="138" t="s">
        <v>164</v>
      </c>
    </row>
    <row r="149" spans="2:65" s="12" customFormat="1" ht="11.25" x14ac:dyDescent="0.2">
      <c r="B149" s="140"/>
      <c r="D149" s="141" t="s">
        <v>118</v>
      </c>
      <c r="E149" s="142" t="s">
        <v>1</v>
      </c>
      <c r="F149" s="143" t="s">
        <v>165</v>
      </c>
      <c r="H149" s="144">
        <v>32.14</v>
      </c>
      <c r="I149" s="145"/>
      <c r="L149" s="140"/>
      <c r="M149" s="146"/>
      <c r="T149" s="147"/>
      <c r="AT149" s="142" t="s">
        <v>118</v>
      </c>
      <c r="AU149" s="142" t="s">
        <v>80</v>
      </c>
      <c r="AV149" s="12" t="s">
        <v>80</v>
      </c>
      <c r="AW149" s="12" t="s">
        <v>30</v>
      </c>
      <c r="AX149" s="12" t="s">
        <v>78</v>
      </c>
      <c r="AY149" s="142" t="s">
        <v>110</v>
      </c>
    </row>
    <row r="150" spans="2:65" s="1" customFormat="1" ht="37.9" customHeight="1" x14ac:dyDescent="0.2">
      <c r="B150" s="30"/>
      <c r="C150" s="126" t="s">
        <v>166</v>
      </c>
      <c r="D150" s="126" t="s">
        <v>112</v>
      </c>
      <c r="E150" s="127" t="s">
        <v>167</v>
      </c>
      <c r="F150" s="128" t="s">
        <v>168</v>
      </c>
      <c r="G150" s="129" t="s">
        <v>141</v>
      </c>
      <c r="H150" s="130">
        <v>321.39999999999998</v>
      </c>
      <c r="I150" s="131"/>
      <c r="J150" s="132">
        <f>ROUND(I150*H150,2)</f>
        <v>0</v>
      </c>
      <c r="K150" s="133"/>
      <c r="L150" s="30"/>
      <c r="M150" s="134" t="s">
        <v>1</v>
      </c>
      <c r="N150" s="135" t="s">
        <v>38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116</v>
      </c>
      <c r="AT150" s="138" t="s">
        <v>112</v>
      </c>
      <c r="AU150" s="138" t="s">
        <v>80</v>
      </c>
      <c r="AY150" s="15" t="s">
        <v>110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5" t="s">
        <v>78</v>
      </c>
      <c r="BK150" s="139">
        <f>ROUND(I150*H150,2)</f>
        <v>0</v>
      </c>
      <c r="BL150" s="15" t="s">
        <v>116</v>
      </c>
      <c r="BM150" s="138" t="s">
        <v>169</v>
      </c>
    </row>
    <row r="151" spans="2:65" s="12" customFormat="1" ht="11.25" x14ac:dyDescent="0.2">
      <c r="B151" s="140"/>
      <c r="D151" s="141" t="s">
        <v>118</v>
      </c>
      <c r="E151" s="142" t="s">
        <v>1</v>
      </c>
      <c r="F151" s="143" t="s">
        <v>170</v>
      </c>
      <c r="H151" s="144">
        <v>321.39999999999998</v>
      </c>
      <c r="I151" s="145"/>
      <c r="L151" s="140"/>
      <c r="M151" s="146"/>
      <c r="T151" s="147"/>
      <c r="AT151" s="142" t="s">
        <v>118</v>
      </c>
      <c r="AU151" s="142" t="s">
        <v>80</v>
      </c>
      <c r="AV151" s="12" t="s">
        <v>80</v>
      </c>
      <c r="AW151" s="12" t="s">
        <v>30</v>
      </c>
      <c r="AX151" s="12" t="s">
        <v>78</v>
      </c>
      <c r="AY151" s="142" t="s">
        <v>110</v>
      </c>
    </row>
    <row r="152" spans="2:65" s="1" customFormat="1" ht="33" customHeight="1" x14ac:dyDescent="0.2">
      <c r="B152" s="30"/>
      <c r="C152" s="126" t="s">
        <v>171</v>
      </c>
      <c r="D152" s="126" t="s">
        <v>112</v>
      </c>
      <c r="E152" s="127" t="s">
        <v>172</v>
      </c>
      <c r="F152" s="128" t="s">
        <v>173</v>
      </c>
      <c r="G152" s="129" t="s">
        <v>174</v>
      </c>
      <c r="H152" s="130">
        <v>65.930000000000007</v>
      </c>
      <c r="I152" s="131"/>
      <c r="J152" s="132">
        <f>ROUND(I152*H152,2)</f>
        <v>0</v>
      </c>
      <c r="K152" s="133"/>
      <c r="L152" s="30"/>
      <c r="M152" s="134" t="s">
        <v>1</v>
      </c>
      <c r="N152" s="135" t="s">
        <v>38</v>
      </c>
      <c r="P152" s="136">
        <f>O152*H152</f>
        <v>0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116</v>
      </c>
      <c r="AT152" s="138" t="s">
        <v>112</v>
      </c>
      <c r="AU152" s="138" t="s">
        <v>80</v>
      </c>
      <c r="AY152" s="15" t="s">
        <v>110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5" t="s">
        <v>78</v>
      </c>
      <c r="BK152" s="139">
        <f>ROUND(I152*H152,2)</f>
        <v>0</v>
      </c>
      <c r="BL152" s="15" t="s">
        <v>116</v>
      </c>
      <c r="BM152" s="138" t="s">
        <v>175</v>
      </c>
    </row>
    <row r="153" spans="2:65" s="12" customFormat="1" ht="11.25" x14ac:dyDescent="0.2">
      <c r="B153" s="140"/>
      <c r="D153" s="141" t="s">
        <v>118</v>
      </c>
      <c r="E153" s="142" t="s">
        <v>1</v>
      </c>
      <c r="F153" s="143" t="s">
        <v>176</v>
      </c>
      <c r="H153" s="144">
        <v>57.68</v>
      </c>
      <c r="I153" s="145"/>
      <c r="L153" s="140"/>
      <c r="M153" s="146"/>
      <c r="T153" s="147"/>
      <c r="AT153" s="142" t="s">
        <v>118</v>
      </c>
      <c r="AU153" s="142" t="s">
        <v>80</v>
      </c>
      <c r="AV153" s="12" t="s">
        <v>80</v>
      </c>
      <c r="AW153" s="12" t="s">
        <v>30</v>
      </c>
      <c r="AX153" s="12" t="s">
        <v>73</v>
      </c>
      <c r="AY153" s="142" t="s">
        <v>110</v>
      </c>
    </row>
    <row r="154" spans="2:65" s="12" customFormat="1" ht="11.25" x14ac:dyDescent="0.2">
      <c r="B154" s="140"/>
      <c r="D154" s="141" t="s">
        <v>118</v>
      </c>
      <c r="E154" s="142" t="s">
        <v>1</v>
      </c>
      <c r="F154" s="143" t="s">
        <v>177</v>
      </c>
      <c r="H154" s="144">
        <v>8.25</v>
      </c>
      <c r="I154" s="145"/>
      <c r="L154" s="140"/>
      <c r="M154" s="146"/>
      <c r="T154" s="147"/>
      <c r="AT154" s="142" t="s">
        <v>118</v>
      </c>
      <c r="AU154" s="142" t="s">
        <v>80</v>
      </c>
      <c r="AV154" s="12" t="s">
        <v>80</v>
      </c>
      <c r="AW154" s="12" t="s">
        <v>30</v>
      </c>
      <c r="AX154" s="12" t="s">
        <v>73</v>
      </c>
      <c r="AY154" s="142" t="s">
        <v>110</v>
      </c>
    </row>
    <row r="155" spans="2:65" s="13" customFormat="1" ht="11.25" x14ac:dyDescent="0.2">
      <c r="B155" s="148"/>
      <c r="D155" s="141" t="s">
        <v>118</v>
      </c>
      <c r="E155" s="149" t="s">
        <v>1</v>
      </c>
      <c r="F155" s="150" t="s">
        <v>121</v>
      </c>
      <c r="H155" s="151">
        <v>65.930000000000007</v>
      </c>
      <c r="I155" s="152"/>
      <c r="L155" s="148"/>
      <c r="M155" s="153"/>
      <c r="T155" s="154"/>
      <c r="AT155" s="149" t="s">
        <v>118</v>
      </c>
      <c r="AU155" s="149" t="s">
        <v>80</v>
      </c>
      <c r="AV155" s="13" t="s">
        <v>116</v>
      </c>
      <c r="AW155" s="13" t="s">
        <v>30</v>
      </c>
      <c r="AX155" s="13" t="s">
        <v>78</v>
      </c>
      <c r="AY155" s="149" t="s">
        <v>110</v>
      </c>
    </row>
    <row r="156" spans="2:65" s="1" customFormat="1" ht="16.5" customHeight="1" x14ac:dyDescent="0.2">
      <c r="B156" s="30"/>
      <c r="C156" s="126" t="s">
        <v>8</v>
      </c>
      <c r="D156" s="126" t="s">
        <v>112</v>
      </c>
      <c r="E156" s="127" t="s">
        <v>178</v>
      </c>
      <c r="F156" s="128" t="s">
        <v>179</v>
      </c>
      <c r="G156" s="129" t="s">
        <v>141</v>
      </c>
      <c r="H156" s="130">
        <v>32.14</v>
      </c>
      <c r="I156" s="131"/>
      <c r="J156" s="132">
        <f>ROUND(I156*H156,2)</f>
        <v>0</v>
      </c>
      <c r="K156" s="133"/>
      <c r="L156" s="30"/>
      <c r="M156" s="134" t="s">
        <v>1</v>
      </c>
      <c r="N156" s="135" t="s">
        <v>38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116</v>
      </c>
      <c r="AT156" s="138" t="s">
        <v>112</v>
      </c>
      <c r="AU156" s="138" t="s">
        <v>80</v>
      </c>
      <c r="AY156" s="15" t="s">
        <v>110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5" t="s">
        <v>78</v>
      </c>
      <c r="BK156" s="139">
        <f>ROUND(I156*H156,2)</f>
        <v>0</v>
      </c>
      <c r="BL156" s="15" t="s">
        <v>116</v>
      </c>
      <c r="BM156" s="138" t="s">
        <v>180</v>
      </c>
    </row>
    <row r="157" spans="2:65" s="1" customFormat="1" ht="24.2" customHeight="1" x14ac:dyDescent="0.2">
      <c r="B157" s="30"/>
      <c r="C157" s="126" t="s">
        <v>181</v>
      </c>
      <c r="D157" s="126" t="s">
        <v>112</v>
      </c>
      <c r="E157" s="127" t="s">
        <v>182</v>
      </c>
      <c r="F157" s="128" t="s">
        <v>183</v>
      </c>
      <c r="G157" s="129" t="s">
        <v>115</v>
      </c>
      <c r="H157" s="130">
        <v>1012</v>
      </c>
      <c r="I157" s="131"/>
      <c r="J157" s="132">
        <f>ROUND(I157*H157,2)</f>
        <v>0</v>
      </c>
      <c r="K157" s="133"/>
      <c r="L157" s="30"/>
      <c r="M157" s="134" t="s">
        <v>1</v>
      </c>
      <c r="N157" s="135" t="s">
        <v>38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116</v>
      </c>
      <c r="AT157" s="138" t="s">
        <v>112</v>
      </c>
      <c r="AU157" s="138" t="s">
        <v>80</v>
      </c>
      <c r="AY157" s="15" t="s">
        <v>110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5" t="s">
        <v>78</v>
      </c>
      <c r="BK157" s="139">
        <f>ROUND(I157*H157,2)</f>
        <v>0</v>
      </c>
      <c r="BL157" s="15" t="s">
        <v>116</v>
      </c>
      <c r="BM157" s="138" t="s">
        <v>184</v>
      </c>
    </row>
    <row r="158" spans="2:65" s="12" customFormat="1" ht="11.25" x14ac:dyDescent="0.2">
      <c r="B158" s="140"/>
      <c r="D158" s="141" t="s">
        <v>118</v>
      </c>
      <c r="E158" s="142" t="s">
        <v>1</v>
      </c>
      <c r="F158" s="143" t="s">
        <v>185</v>
      </c>
      <c r="H158" s="144">
        <v>1012</v>
      </c>
      <c r="I158" s="145"/>
      <c r="L158" s="140"/>
      <c r="M158" s="146"/>
      <c r="T158" s="147"/>
      <c r="AT158" s="142" t="s">
        <v>118</v>
      </c>
      <c r="AU158" s="142" t="s">
        <v>80</v>
      </c>
      <c r="AV158" s="12" t="s">
        <v>80</v>
      </c>
      <c r="AW158" s="12" t="s">
        <v>30</v>
      </c>
      <c r="AX158" s="12" t="s">
        <v>78</v>
      </c>
      <c r="AY158" s="142" t="s">
        <v>110</v>
      </c>
    </row>
    <row r="159" spans="2:65" s="1" customFormat="1" ht="24.2" customHeight="1" x14ac:dyDescent="0.2">
      <c r="B159" s="30"/>
      <c r="C159" s="126" t="s">
        <v>186</v>
      </c>
      <c r="D159" s="126" t="s">
        <v>112</v>
      </c>
      <c r="E159" s="127" t="s">
        <v>187</v>
      </c>
      <c r="F159" s="128" t="s">
        <v>188</v>
      </c>
      <c r="G159" s="129" t="s">
        <v>115</v>
      </c>
      <c r="H159" s="130">
        <v>120.75</v>
      </c>
      <c r="I159" s="131"/>
      <c r="J159" s="132">
        <f>ROUND(I159*H159,2)</f>
        <v>0</v>
      </c>
      <c r="K159" s="133"/>
      <c r="L159" s="30"/>
      <c r="M159" s="134" t="s">
        <v>1</v>
      </c>
      <c r="N159" s="135" t="s">
        <v>38</v>
      </c>
      <c r="P159" s="136">
        <f>O159*H159</f>
        <v>0</v>
      </c>
      <c r="Q159" s="136">
        <v>0</v>
      </c>
      <c r="R159" s="136">
        <f>Q159*H159</f>
        <v>0</v>
      </c>
      <c r="S159" s="136">
        <v>0</v>
      </c>
      <c r="T159" s="137">
        <f>S159*H159</f>
        <v>0</v>
      </c>
      <c r="AR159" s="138" t="s">
        <v>116</v>
      </c>
      <c r="AT159" s="138" t="s">
        <v>112</v>
      </c>
      <c r="AU159" s="138" t="s">
        <v>80</v>
      </c>
      <c r="AY159" s="15" t="s">
        <v>110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5" t="s">
        <v>78</v>
      </c>
      <c r="BK159" s="139">
        <f>ROUND(I159*H159,2)</f>
        <v>0</v>
      </c>
      <c r="BL159" s="15" t="s">
        <v>116</v>
      </c>
      <c r="BM159" s="138" t="s">
        <v>189</v>
      </c>
    </row>
    <row r="160" spans="2:65" s="12" customFormat="1" ht="22.5" x14ac:dyDescent="0.2">
      <c r="B160" s="140"/>
      <c r="D160" s="141" t="s">
        <v>118</v>
      </c>
      <c r="E160" s="142" t="s">
        <v>1</v>
      </c>
      <c r="F160" s="143" t="s">
        <v>190</v>
      </c>
      <c r="H160" s="144">
        <v>120.75</v>
      </c>
      <c r="I160" s="145"/>
      <c r="L160" s="140"/>
      <c r="M160" s="146"/>
      <c r="T160" s="147"/>
      <c r="AT160" s="142" t="s">
        <v>118</v>
      </c>
      <c r="AU160" s="142" t="s">
        <v>80</v>
      </c>
      <c r="AV160" s="12" t="s">
        <v>80</v>
      </c>
      <c r="AW160" s="12" t="s">
        <v>30</v>
      </c>
      <c r="AX160" s="12" t="s">
        <v>78</v>
      </c>
      <c r="AY160" s="142" t="s">
        <v>110</v>
      </c>
    </row>
    <row r="161" spans="2:65" s="1" customFormat="1" ht="16.5" customHeight="1" x14ac:dyDescent="0.2">
      <c r="B161" s="30"/>
      <c r="C161" s="155" t="s">
        <v>191</v>
      </c>
      <c r="D161" s="155" t="s">
        <v>192</v>
      </c>
      <c r="E161" s="156" t="s">
        <v>193</v>
      </c>
      <c r="F161" s="157" t="s">
        <v>194</v>
      </c>
      <c r="G161" s="158" t="s">
        <v>174</v>
      </c>
      <c r="H161" s="159">
        <v>18.113</v>
      </c>
      <c r="I161" s="160"/>
      <c r="J161" s="161">
        <f>ROUND(I161*H161,2)</f>
        <v>0</v>
      </c>
      <c r="K161" s="162"/>
      <c r="L161" s="163"/>
      <c r="M161" s="164" t="s">
        <v>1</v>
      </c>
      <c r="N161" s="165" t="s">
        <v>38</v>
      </c>
      <c r="P161" s="136">
        <f>O161*H161</f>
        <v>0</v>
      </c>
      <c r="Q161" s="136">
        <v>1</v>
      </c>
      <c r="R161" s="136">
        <f>Q161*H161</f>
        <v>18.113</v>
      </c>
      <c r="S161" s="136">
        <v>0</v>
      </c>
      <c r="T161" s="137">
        <f>S161*H161</f>
        <v>0</v>
      </c>
      <c r="AR161" s="138" t="s">
        <v>156</v>
      </c>
      <c r="AT161" s="138" t="s">
        <v>192</v>
      </c>
      <c r="AU161" s="138" t="s">
        <v>80</v>
      </c>
      <c r="AY161" s="15" t="s">
        <v>110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5" t="s">
        <v>78</v>
      </c>
      <c r="BK161" s="139">
        <f>ROUND(I161*H161,2)</f>
        <v>0</v>
      </c>
      <c r="BL161" s="15" t="s">
        <v>116</v>
      </c>
      <c r="BM161" s="138" t="s">
        <v>195</v>
      </c>
    </row>
    <row r="162" spans="2:65" s="12" customFormat="1" ht="11.25" x14ac:dyDescent="0.2">
      <c r="B162" s="140"/>
      <c r="D162" s="141" t="s">
        <v>118</v>
      </c>
      <c r="E162" s="142" t="s">
        <v>1</v>
      </c>
      <c r="F162" s="143" t="s">
        <v>196</v>
      </c>
      <c r="H162" s="144">
        <v>18.113</v>
      </c>
      <c r="I162" s="145"/>
      <c r="L162" s="140"/>
      <c r="M162" s="146"/>
      <c r="T162" s="147"/>
      <c r="AT162" s="142" t="s">
        <v>118</v>
      </c>
      <c r="AU162" s="142" t="s">
        <v>80</v>
      </c>
      <c r="AV162" s="12" t="s">
        <v>80</v>
      </c>
      <c r="AW162" s="12" t="s">
        <v>30</v>
      </c>
      <c r="AX162" s="12" t="s">
        <v>78</v>
      </c>
      <c r="AY162" s="142" t="s">
        <v>110</v>
      </c>
    </row>
    <row r="163" spans="2:65" s="1" customFormat="1" ht="24.2" customHeight="1" x14ac:dyDescent="0.2">
      <c r="B163" s="30"/>
      <c r="C163" s="126" t="s">
        <v>197</v>
      </c>
      <c r="D163" s="126" t="s">
        <v>112</v>
      </c>
      <c r="E163" s="127" t="s">
        <v>198</v>
      </c>
      <c r="F163" s="128" t="s">
        <v>199</v>
      </c>
      <c r="G163" s="129" t="s">
        <v>115</v>
      </c>
      <c r="H163" s="130">
        <v>120.75</v>
      </c>
      <c r="I163" s="131"/>
      <c r="J163" s="132">
        <f>ROUND(I163*H163,2)</f>
        <v>0</v>
      </c>
      <c r="K163" s="133"/>
      <c r="L163" s="30"/>
      <c r="M163" s="134" t="s">
        <v>1</v>
      </c>
      <c r="N163" s="135" t="s">
        <v>38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116</v>
      </c>
      <c r="AT163" s="138" t="s">
        <v>112</v>
      </c>
      <c r="AU163" s="138" t="s">
        <v>80</v>
      </c>
      <c r="AY163" s="15" t="s">
        <v>110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5" t="s">
        <v>78</v>
      </c>
      <c r="BK163" s="139">
        <f>ROUND(I163*H163,2)</f>
        <v>0</v>
      </c>
      <c r="BL163" s="15" t="s">
        <v>116</v>
      </c>
      <c r="BM163" s="138" t="s">
        <v>200</v>
      </c>
    </row>
    <row r="164" spans="2:65" s="1" customFormat="1" ht="16.5" customHeight="1" x14ac:dyDescent="0.2">
      <c r="B164" s="30"/>
      <c r="C164" s="155" t="s">
        <v>201</v>
      </c>
      <c r="D164" s="155" t="s">
        <v>192</v>
      </c>
      <c r="E164" s="156" t="s">
        <v>202</v>
      </c>
      <c r="F164" s="157" t="s">
        <v>203</v>
      </c>
      <c r="G164" s="158" t="s">
        <v>204</v>
      </c>
      <c r="H164" s="159">
        <v>2.1</v>
      </c>
      <c r="I164" s="160"/>
      <c r="J164" s="161">
        <f>ROUND(I164*H164,2)</f>
        <v>0</v>
      </c>
      <c r="K164" s="162"/>
      <c r="L164" s="163"/>
      <c r="M164" s="164" t="s">
        <v>1</v>
      </c>
      <c r="N164" s="165" t="s">
        <v>38</v>
      </c>
      <c r="P164" s="136">
        <f>O164*H164</f>
        <v>0</v>
      </c>
      <c r="Q164" s="136">
        <v>1E-3</v>
      </c>
      <c r="R164" s="136">
        <f>Q164*H164</f>
        <v>2.1000000000000003E-3</v>
      </c>
      <c r="S164" s="136">
        <v>0</v>
      </c>
      <c r="T164" s="137">
        <f>S164*H164</f>
        <v>0</v>
      </c>
      <c r="AR164" s="138" t="s">
        <v>156</v>
      </c>
      <c r="AT164" s="138" t="s">
        <v>192</v>
      </c>
      <c r="AU164" s="138" t="s">
        <v>80</v>
      </c>
      <c r="AY164" s="15" t="s">
        <v>110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5" t="s">
        <v>78</v>
      </c>
      <c r="BK164" s="139">
        <f>ROUND(I164*H164,2)</f>
        <v>0</v>
      </c>
      <c r="BL164" s="15" t="s">
        <v>116</v>
      </c>
      <c r="BM164" s="138" t="s">
        <v>205</v>
      </c>
    </row>
    <row r="165" spans="2:65" s="12" customFormat="1" ht="11.25" x14ac:dyDescent="0.2">
      <c r="B165" s="140"/>
      <c r="D165" s="141" t="s">
        <v>118</v>
      </c>
      <c r="F165" s="143" t="s">
        <v>206</v>
      </c>
      <c r="H165" s="144">
        <v>2.1</v>
      </c>
      <c r="I165" s="145"/>
      <c r="L165" s="140"/>
      <c r="M165" s="146"/>
      <c r="T165" s="147"/>
      <c r="AT165" s="142" t="s">
        <v>118</v>
      </c>
      <c r="AU165" s="142" t="s">
        <v>80</v>
      </c>
      <c r="AV165" s="12" t="s">
        <v>80</v>
      </c>
      <c r="AW165" s="12" t="s">
        <v>4</v>
      </c>
      <c r="AX165" s="12" t="s">
        <v>78</v>
      </c>
      <c r="AY165" s="142" t="s">
        <v>110</v>
      </c>
    </row>
    <row r="166" spans="2:65" s="11" customFormat="1" ht="22.9" customHeight="1" x14ac:dyDescent="0.2">
      <c r="B166" s="114"/>
      <c r="D166" s="115" t="s">
        <v>72</v>
      </c>
      <c r="E166" s="124" t="s">
        <v>138</v>
      </c>
      <c r="F166" s="124" t="s">
        <v>207</v>
      </c>
      <c r="I166" s="117"/>
      <c r="J166" s="125">
        <f>BK166</f>
        <v>0</v>
      </c>
      <c r="L166" s="114"/>
      <c r="M166" s="119"/>
      <c r="P166" s="120">
        <f>SUM(P167:P194)</f>
        <v>0</v>
      </c>
      <c r="R166" s="120">
        <f>SUM(R167:R194)</f>
        <v>130.006946</v>
      </c>
      <c r="T166" s="121">
        <f>SUM(T167:T194)</f>
        <v>0</v>
      </c>
      <c r="AR166" s="115" t="s">
        <v>78</v>
      </c>
      <c r="AT166" s="122" t="s">
        <v>72</v>
      </c>
      <c r="AU166" s="122" t="s">
        <v>78</v>
      </c>
      <c r="AY166" s="115" t="s">
        <v>110</v>
      </c>
      <c r="BK166" s="123">
        <f>SUM(BK167:BK194)</f>
        <v>0</v>
      </c>
    </row>
    <row r="167" spans="2:65" s="1" customFormat="1" ht="24.2" customHeight="1" x14ac:dyDescent="0.2">
      <c r="B167" s="30"/>
      <c r="C167" s="126" t="s">
        <v>208</v>
      </c>
      <c r="D167" s="126" t="s">
        <v>112</v>
      </c>
      <c r="E167" s="127" t="s">
        <v>209</v>
      </c>
      <c r="F167" s="128" t="s">
        <v>210</v>
      </c>
      <c r="G167" s="129" t="s">
        <v>115</v>
      </c>
      <c r="H167" s="130">
        <v>32.200000000000003</v>
      </c>
      <c r="I167" s="131"/>
      <c r="J167" s="132">
        <f>ROUND(I167*H167,2)</f>
        <v>0</v>
      </c>
      <c r="K167" s="133"/>
      <c r="L167" s="30"/>
      <c r="M167" s="134" t="s">
        <v>1</v>
      </c>
      <c r="N167" s="135" t="s">
        <v>38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116</v>
      </c>
      <c r="AT167" s="138" t="s">
        <v>112</v>
      </c>
      <c r="AU167" s="138" t="s">
        <v>80</v>
      </c>
      <c r="AY167" s="15" t="s">
        <v>110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5" t="s">
        <v>78</v>
      </c>
      <c r="BK167" s="139">
        <f>ROUND(I167*H167,2)</f>
        <v>0</v>
      </c>
      <c r="BL167" s="15" t="s">
        <v>116</v>
      </c>
      <c r="BM167" s="138" t="s">
        <v>211</v>
      </c>
    </row>
    <row r="168" spans="2:65" s="12" customFormat="1" ht="11.25" x14ac:dyDescent="0.2">
      <c r="B168" s="140"/>
      <c r="D168" s="141" t="s">
        <v>118</v>
      </c>
      <c r="E168" s="142" t="s">
        <v>1</v>
      </c>
      <c r="F168" s="143" t="s">
        <v>212</v>
      </c>
      <c r="H168" s="144">
        <v>32.200000000000003</v>
      </c>
      <c r="I168" s="145"/>
      <c r="L168" s="140"/>
      <c r="M168" s="146"/>
      <c r="T168" s="147"/>
      <c r="AT168" s="142" t="s">
        <v>118</v>
      </c>
      <c r="AU168" s="142" t="s">
        <v>80</v>
      </c>
      <c r="AV168" s="12" t="s">
        <v>80</v>
      </c>
      <c r="AW168" s="12" t="s">
        <v>30</v>
      </c>
      <c r="AX168" s="12" t="s">
        <v>78</v>
      </c>
      <c r="AY168" s="142" t="s">
        <v>110</v>
      </c>
    </row>
    <row r="169" spans="2:65" s="1" customFormat="1" ht="24.2" customHeight="1" x14ac:dyDescent="0.2">
      <c r="B169" s="30"/>
      <c r="C169" s="126" t="s">
        <v>213</v>
      </c>
      <c r="D169" s="126" t="s">
        <v>112</v>
      </c>
      <c r="E169" s="127" t="s">
        <v>214</v>
      </c>
      <c r="F169" s="128" t="s">
        <v>215</v>
      </c>
      <c r="G169" s="129" t="s">
        <v>115</v>
      </c>
      <c r="H169" s="130">
        <v>34</v>
      </c>
      <c r="I169" s="131"/>
      <c r="J169" s="132">
        <f>ROUND(I169*H169,2)</f>
        <v>0</v>
      </c>
      <c r="K169" s="133"/>
      <c r="L169" s="30"/>
      <c r="M169" s="134" t="s">
        <v>1</v>
      </c>
      <c r="N169" s="135" t="s">
        <v>38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116</v>
      </c>
      <c r="AT169" s="138" t="s">
        <v>112</v>
      </c>
      <c r="AU169" s="138" t="s">
        <v>80</v>
      </c>
      <c r="AY169" s="15" t="s">
        <v>110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5" t="s">
        <v>78</v>
      </c>
      <c r="BK169" s="139">
        <f>ROUND(I169*H169,2)</f>
        <v>0</v>
      </c>
      <c r="BL169" s="15" t="s">
        <v>116</v>
      </c>
      <c r="BM169" s="138" t="s">
        <v>216</v>
      </c>
    </row>
    <row r="170" spans="2:65" s="12" customFormat="1" ht="11.25" x14ac:dyDescent="0.2">
      <c r="B170" s="140"/>
      <c r="D170" s="141" t="s">
        <v>118</v>
      </c>
      <c r="E170" s="142" t="s">
        <v>1</v>
      </c>
      <c r="F170" s="143" t="s">
        <v>217</v>
      </c>
      <c r="H170" s="144">
        <v>6</v>
      </c>
      <c r="I170" s="145"/>
      <c r="L170" s="140"/>
      <c r="M170" s="146"/>
      <c r="T170" s="147"/>
      <c r="AT170" s="142" t="s">
        <v>118</v>
      </c>
      <c r="AU170" s="142" t="s">
        <v>80</v>
      </c>
      <c r="AV170" s="12" t="s">
        <v>80</v>
      </c>
      <c r="AW170" s="12" t="s">
        <v>30</v>
      </c>
      <c r="AX170" s="12" t="s">
        <v>73</v>
      </c>
      <c r="AY170" s="142" t="s">
        <v>110</v>
      </c>
    </row>
    <row r="171" spans="2:65" s="12" customFormat="1" ht="11.25" x14ac:dyDescent="0.2">
      <c r="B171" s="140"/>
      <c r="D171" s="141" t="s">
        <v>118</v>
      </c>
      <c r="E171" s="142" t="s">
        <v>1</v>
      </c>
      <c r="F171" s="143" t="s">
        <v>218</v>
      </c>
      <c r="H171" s="144">
        <v>28</v>
      </c>
      <c r="I171" s="145"/>
      <c r="L171" s="140"/>
      <c r="M171" s="146"/>
      <c r="T171" s="147"/>
      <c r="AT171" s="142" t="s">
        <v>118</v>
      </c>
      <c r="AU171" s="142" t="s">
        <v>80</v>
      </c>
      <c r="AV171" s="12" t="s">
        <v>80</v>
      </c>
      <c r="AW171" s="12" t="s">
        <v>30</v>
      </c>
      <c r="AX171" s="12" t="s">
        <v>73</v>
      </c>
      <c r="AY171" s="142" t="s">
        <v>110</v>
      </c>
    </row>
    <row r="172" spans="2:65" s="13" customFormat="1" ht="11.25" x14ac:dyDescent="0.2">
      <c r="B172" s="148"/>
      <c r="D172" s="141" t="s">
        <v>118</v>
      </c>
      <c r="E172" s="149" t="s">
        <v>1</v>
      </c>
      <c r="F172" s="150" t="s">
        <v>121</v>
      </c>
      <c r="H172" s="151">
        <v>34</v>
      </c>
      <c r="I172" s="152"/>
      <c r="L172" s="148"/>
      <c r="M172" s="153"/>
      <c r="T172" s="154"/>
      <c r="AT172" s="149" t="s">
        <v>118</v>
      </c>
      <c r="AU172" s="149" t="s">
        <v>80</v>
      </c>
      <c r="AV172" s="13" t="s">
        <v>116</v>
      </c>
      <c r="AW172" s="13" t="s">
        <v>30</v>
      </c>
      <c r="AX172" s="13" t="s">
        <v>78</v>
      </c>
      <c r="AY172" s="149" t="s">
        <v>110</v>
      </c>
    </row>
    <row r="173" spans="2:65" s="1" customFormat="1" ht="37.9" customHeight="1" x14ac:dyDescent="0.2">
      <c r="B173" s="30"/>
      <c r="C173" s="126" t="s">
        <v>219</v>
      </c>
      <c r="D173" s="126" t="s">
        <v>112</v>
      </c>
      <c r="E173" s="127" t="s">
        <v>220</v>
      </c>
      <c r="F173" s="128" t="s">
        <v>221</v>
      </c>
      <c r="G173" s="129" t="s">
        <v>115</v>
      </c>
      <c r="H173" s="130">
        <v>489</v>
      </c>
      <c r="I173" s="131"/>
      <c r="J173" s="132">
        <f>ROUND(I173*H173,2)</f>
        <v>0</v>
      </c>
      <c r="K173" s="133"/>
      <c r="L173" s="30"/>
      <c r="M173" s="134" t="s">
        <v>1</v>
      </c>
      <c r="N173" s="135" t="s">
        <v>38</v>
      </c>
      <c r="P173" s="136">
        <f>O173*H173</f>
        <v>0</v>
      </c>
      <c r="Q173" s="136">
        <v>0.17726</v>
      </c>
      <c r="R173" s="136">
        <f>Q173*H173</f>
        <v>86.680139999999994</v>
      </c>
      <c r="S173" s="136">
        <v>0</v>
      </c>
      <c r="T173" s="137">
        <f>S173*H173</f>
        <v>0</v>
      </c>
      <c r="AR173" s="138" t="s">
        <v>116</v>
      </c>
      <c r="AT173" s="138" t="s">
        <v>112</v>
      </c>
      <c r="AU173" s="138" t="s">
        <v>80</v>
      </c>
      <c r="AY173" s="15" t="s">
        <v>110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5" t="s">
        <v>78</v>
      </c>
      <c r="BK173" s="139">
        <f>ROUND(I173*H173,2)</f>
        <v>0</v>
      </c>
      <c r="BL173" s="15" t="s">
        <v>116</v>
      </c>
      <c r="BM173" s="138" t="s">
        <v>222</v>
      </c>
    </row>
    <row r="174" spans="2:65" s="12" customFormat="1" ht="11.25" x14ac:dyDescent="0.2">
      <c r="B174" s="140"/>
      <c r="D174" s="141" t="s">
        <v>118</v>
      </c>
      <c r="E174" s="142" t="s">
        <v>1</v>
      </c>
      <c r="F174" s="143" t="s">
        <v>223</v>
      </c>
      <c r="H174" s="144">
        <v>489</v>
      </c>
      <c r="I174" s="145"/>
      <c r="L174" s="140"/>
      <c r="M174" s="146"/>
      <c r="T174" s="147"/>
      <c r="AT174" s="142" t="s">
        <v>118</v>
      </c>
      <c r="AU174" s="142" t="s">
        <v>80</v>
      </c>
      <c r="AV174" s="12" t="s">
        <v>80</v>
      </c>
      <c r="AW174" s="12" t="s">
        <v>30</v>
      </c>
      <c r="AX174" s="12" t="s">
        <v>78</v>
      </c>
      <c r="AY174" s="142" t="s">
        <v>110</v>
      </c>
    </row>
    <row r="175" spans="2:65" s="1" customFormat="1" ht="24.2" customHeight="1" x14ac:dyDescent="0.2">
      <c r="B175" s="30"/>
      <c r="C175" s="126" t="s">
        <v>7</v>
      </c>
      <c r="D175" s="126" t="s">
        <v>112</v>
      </c>
      <c r="E175" s="127" t="s">
        <v>224</v>
      </c>
      <c r="F175" s="128" t="s">
        <v>225</v>
      </c>
      <c r="G175" s="129" t="s">
        <v>115</v>
      </c>
      <c r="H175" s="130">
        <v>987</v>
      </c>
      <c r="I175" s="131"/>
      <c r="J175" s="132">
        <f>ROUND(I175*H175,2)</f>
        <v>0</v>
      </c>
      <c r="K175" s="133"/>
      <c r="L175" s="30"/>
      <c r="M175" s="134" t="s">
        <v>1</v>
      </c>
      <c r="N175" s="135" t="s">
        <v>38</v>
      </c>
      <c r="P175" s="136">
        <f>O175*H175</f>
        <v>0</v>
      </c>
      <c r="Q175" s="136">
        <v>0</v>
      </c>
      <c r="R175" s="136">
        <f>Q175*H175</f>
        <v>0</v>
      </c>
      <c r="S175" s="136">
        <v>0</v>
      </c>
      <c r="T175" s="137">
        <f>S175*H175</f>
        <v>0</v>
      </c>
      <c r="AR175" s="138" t="s">
        <v>116</v>
      </c>
      <c r="AT175" s="138" t="s">
        <v>112</v>
      </c>
      <c r="AU175" s="138" t="s">
        <v>80</v>
      </c>
      <c r="AY175" s="15" t="s">
        <v>110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5" t="s">
        <v>78</v>
      </c>
      <c r="BK175" s="139">
        <f>ROUND(I175*H175,2)</f>
        <v>0</v>
      </c>
      <c r="BL175" s="15" t="s">
        <v>116</v>
      </c>
      <c r="BM175" s="138" t="s">
        <v>226</v>
      </c>
    </row>
    <row r="176" spans="2:65" s="1" customFormat="1" ht="37.9" customHeight="1" x14ac:dyDescent="0.2">
      <c r="B176" s="30"/>
      <c r="C176" s="126" t="s">
        <v>227</v>
      </c>
      <c r="D176" s="126" t="s">
        <v>112</v>
      </c>
      <c r="E176" s="127" t="s">
        <v>228</v>
      </c>
      <c r="F176" s="128" t="s">
        <v>229</v>
      </c>
      <c r="G176" s="129" t="s">
        <v>115</v>
      </c>
      <c r="H176" s="130">
        <v>987</v>
      </c>
      <c r="I176" s="131"/>
      <c r="J176" s="132">
        <f>ROUND(I176*H176,2)</f>
        <v>0</v>
      </c>
      <c r="K176" s="133"/>
      <c r="L176" s="30"/>
      <c r="M176" s="134" t="s">
        <v>1</v>
      </c>
      <c r="N176" s="135" t="s">
        <v>38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116</v>
      </c>
      <c r="AT176" s="138" t="s">
        <v>112</v>
      </c>
      <c r="AU176" s="138" t="s">
        <v>80</v>
      </c>
      <c r="AY176" s="15" t="s">
        <v>110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5" t="s">
        <v>78</v>
      </c>
      <c r="BK176" s="139">
        <f>ROUND(I176*H176,2)</f>
        <v>0</v>
      </c>
      <c r="BL176" s="15" t="s">
        <v>116</v>
      </c>
      <c r="BM176" s="138" t="s">
        <v>230</v>
      </c>
    </row>
    <row r="177" spans="2:65" s="1" customFormat="1" ht="16.5" customHeight="1" x14ac:dyDescent="0.2">
      <c r="B177" s="30"/>
      <c r="C177" s="155" t="s">
        <v>231</v>
      </c>
      <c r="D177" s="155" t="s">
        <v>192</v>
      </c>
      <c r="E177" s="156" t="s">
        <v>232</v>
      </c>
      <c r="F177" s="157" t="s">
        <v>233</v>
      </c>
      <c r="G177" s="158" t="s">
        <v>174</v>
      </c>
      <c r="H177" s="159">
        <v>34.229999999999997</v>
      </c>
      <c r="I177" s="160"/>
      <c r="J177" s="161">
        <f>ROUND(I177*H177,2)</f>
        <v>0</v>
      </c>
      <c r="K177" s="162"/>
      <c r="L177" s="163"/>
      <c r="M177" s="164" t="s">
        <v>1</v>
      </c>
      <c r="N177" s="165" t="s">
        <v>38</v>
      </c>
      <c r="P177" s="136">
        <f>O177*H177</f>
        <v>0</v>
      </c>
      <c r="Q177" s="136">
        <v>1</v>
      </c>
      <c r="R177" s="136">
        <f>Q177*H177</f>
        <v>34.229999999999997</v>
      </c>
      <c r="S177" s="136">
        <v>0</v>
      </c>
      <c r="T177" s="137">
        <f>S177*H177</f>
        <v>0</v>
      </c>
      <c r="AR177" s="138" t="s">
        <v>156</v>
      </c>
      <c r="AT177" s="138" t="s">
        <v>192</v>
      </c>
      <c r="AU177" s="138" t="s">
        <v>80</v>
      </c>
      <c r="AY177" s="15" t="s">
        <v>110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5" t="s">
        <v>78</v>
      </c>
      <c r="BK177" s="139">
        <f>ROUND(I177*H177,2)</f>
        <v>0</v>
      </c>
      <c r="BL177" s="15" t="s">
        <v>116</v>
      </c>
      <c r="BM177" s="138" t="s">
        <v>234</v>
      </c>
    </row>
    <row r="178" spans="2:65" s="12" customFormat="1" ht="11.25" x14ac:dyDescent="0.2">
      <c r="B178" s="140"/>
      <c r="D178" s="141" t="s">
        <v>118</v>
      </c>
      <c r="E178" s="142" t="s">
        <v>1</v>
      </c>
      <c r="F178" s="143" t="s">
        <v>235</v>
      </c>
      <c r="H178" s="144">
        <v>34.229999999999997</v>
      </c>
      <c r="I178" s="145"/>
      <c r="L178" s="140"/>
      <c r="M178" s="146"/>
      <c r="T178" s="147"/>
      <c r="AT178" s="142" t="s">
        <v>118</v>
      </c>
      <c r="AU178" s="142" t="s">
        <v>80</v>
      </c>
      <c r="AV178" s="12" t="s">
        <v>80</v>
      </c>
      <c r="AW178" s="12" t="s">
        <v>30</v>
      </c>
      <c r="AX178" s="12" t="s">
        <v>78</v>
      </c>
      <c r="AY178" s="142" t="s">
        <v>110</v>
      </c>
    </row>
    <row r="179" spans="2:65" s="1" customFormat="1" ht="33" customHeight="1" x14ac:dyDescent="0.2">
      <c r="B179" s="30"/>
      <c r="C179" s="126" t="s">
        <v>236</v>
      </c>
      <c r="D179" s="126" t="s">
        <v>112</v>
      </c>
      <c r="E179" s="127" t="s">
        <v>237</v>
      </c>
      <c r="F179" s="128" t="s">
        <v>238</v>
      </c>
      <c r="G179" s="129" t="s">
        <v>115</v>
      </c>
      <c r="H179" s="130">
        <v>987</v>
      </c>
      <c r="I179" s="131"/>
      <c r="J179" s="132">
        <f>ROUND(I179*H179,2)</f>
        <v>0</v>
      </c>
      <c r="K179" s="133"/>
      <c r="L179" s="30"/>
      <c r="M179" s="134" t="s">
        <v>1</v>
      </c>
      <c r="N179" s="135" t="s">
        <v>38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116</v>
      </c>
      <c r="AT179" s="138" t="s">
        <v>112</v>
      </c>
      <c r="AU179" s="138" t="s">
        <v>80</v>
      </c>
      <c r="AY179" s="15" t="s">
        <v>110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5" t="s">
        <v>78</v>
      </c>
      <c r="BK179" s="139">
        <f>ROUND(I179*H179,2)</f>
        <v>0</v>
      </c>
      <c r="BL179" s="15" t="s">
        <v>116</v>
      </c>
      <c r="BM179" s="138" t="s">
        <v>239</v>
      </c>
    </row>
    <row r="180" spans="2:65" s="1" customFormat="1" ht="24.2" customHeight="1" x14ac:dyDescent="0.2">
      <c r="B180" s="30"/>
      <c r="C180" s="126" t="s">
        <v>240</v>
      </c>
      <c r="D180" s="126" t="s">
        <v>112</v>
      </c>
      <c r="E180" s="127" t="s">
        <v>241</v>
      </c>
      <c r="F180" s="128" t="s">
        <v>242</v>
      </c>
      <c r="G180" s="129" t="s">
        <v>115</v>
      </c>
      <c r="H180" s="130">
        <v>987</v>
      </c>
      <c r="I180" s="131"/>
      <c r="J180" s="132">
        <f>ROUND(I180*H180,2)</f>
        <v>0</v>
      </c>
      <c r="K180" s="133"/>
      <c r="L180" s="30"/>
      <c r="M180" s="134" t="s">
        <v>1</v>
      </c>
      <c r="N180" s="135" t="s">
        <v>38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116</v>
      </c>
      <c r="AT180" s="138" t="s">
        <v>112</v>
      </c>
      <c r="AU180" s="138" t="s">
        <v>80</v>
      </c>
      <c r="AY180" s="15" t="s">
        <v>110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5" t="s">
        <v>78</v>
      </c>
      <c r="BK180" s="139">
        <f>ROUND(I180*H180,2)</f>
        <v>0</v>
      </c>
      <c r="BL180" s="15" t="s">
        <v>116</v>
      </c>
      <c r="BM180" s="138" t="s">
        <v>243</v>
      </c>
    </row>
    <row r="181" spans="2:65" s="1" customFormat="1" ht="33" customHeight="1" x14ac:dyDescent="0.2">
      <c r="B181" s="30"/>
      <c r="C181" s="126" t="s">
        <v>244</v>
      </c>
      <c r="D181" s="126" t="s">
        <v>112</v>
      </c>
      <c r="E181" s="127" t="s">
        <v>245</v>
      </c>
      <c r="F181" s="128" t="s">
        <v>246</v>
      </c>
      <c r="G181" s="129" t="s">
        <v>115</v>
      </c>
      <c r="H181" s="130">
        <v>987</v>
      </c>
      <c r="I181" s="131"/>
      <c r="J181" s="132">
        <f>ROUND(I181*H181,2)</f>
        <v>0</v>
      </c>
      <c r="K181" s="133"/>
      <c r="L181" s="30"/>
      <c r="M181" s="134" t="s">
        <v>1</v>
      </c>
      <c r="N181" s="135" t="s">
        <v>38</v>
      </c>
      <c r="P181" s="136">
        <f>O181*H181</f>
        <v>0</v>
      </c>
      <c r="Q181" s="136">
        <v>0</v>
      </c>
      <c r="R181" s="136">
        <f>Q181*H181</f>
        <v>0</v>
      </c>
      <c r="S181" s="136">
        <v>0</v>
      </c>
      <c r="T181" s="137">
        <f>S181*H181</f>
        <v>0</v>
      </c>
      <c r="AR181" s="138" t="s">
        <v>116</v>
      </c>
      <c r="AT181" s="138" t="s">
        <v>112</v>
      </c>
      <c r="AU181" s="138" t="s">
        <v>80</v>
      </c>
      <c r="AY181" s="15" t="s">
        <v>110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5" t="s">
        <v>78</v>
      </c>
      <c r="BK181" s="139">
        <f>ROUND(I181*H181,2)</f>
        <v>0</v>
      </c>
      <c r="BL181" s="15" t="s">
        <v>116</v>
      </c>
      <c r="BM181" s="138" t="s">
        <v>247</v>
      </c>
    </row>
    <row r="182" spans="2:65" s="1" customFormat="1" ht="37.9" customHeight="1" x14ac:dyDescent="0.2">
      <c r="B182" s="30"/>
      <c r="C182" s="126" t="s">
        <v>248</v>
      </c>
      <c r="D182" s="126" t="s">
        <v>112</v>
      </c>
      <c r="E182" s="127" t="s">
        <v>249</v>
      </c>
      <c r="F182" s="128" t="s">
        <v>250</v>
      </c>
      <c r="G182" s="129" t="s">
        <v>115</v>
      </c>
      <c r="H182" s="130">
        <v>28</v>
      </c>
      <c r="I182" s="131"/>
      <c r="J182" s="132">
        <f>ROUND(I182*H182,2)</f>
        <v>0</v>
      </c>
      <c r="K182" s="133"/>
      <c r="L182" s="30"/>
      <c r="M182" s="134" t="s">
        <v>1</v>
      </c>
      <c r="N182" s="135" t="s">
        <v>38</v>
      </c>
      <c r="P182" s="136">
        <f>O182*H182</f>
        <v>0</v>
      </c>
      <c r="Q182" s="136">
        <v>9.8000000000000004E-2</v>
      </c>
      <c r="R182" s="136">
        <f>Q182*H182</f>
        <v>2.7440000000000002</v>
      </c>
      <c r="S182" s="136">
        <v>0</v>
      </c>
      <c r="T182" s="137">
        <f>S182*H182</f>
        <v>0</v>
      </c>
      <c r="AR182" s="138" t="s">
        <v>116</v>
      </c>
      <c r="AT182" s="138" t="s">
        <v>112</v>
      </c>
      <c r="AU182" s="138" t="s">
        <v>80</v>
      </c>
      <c r="AY182" s="15" t="s">
        <v>110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5" t="s">
        <v>78</v>
      </c>
      <c r="BK182" s="139">
        <f>ROUND(I182*H182,2)</f>
        <v>0</v>
      </c>
      <c r="BL182" s="15" t="s">
        <v>116</v>
      </c>
      <c r="BM182" s="138" t="s">
        <v>251</v>
      </c>
    </row>
    <row r="183" spans="2:65" s="12" customFormat="1" ht="11.25" x14ac:dyDescent="0.2">
      <c r="B183" s="140"/>
      <c r="D183" s="141" t="s">
        <v>118</v>
      </c>
      <c r="E183" s="142" t="s">
        <v>1</v>
      </c>
      <c r="F183" s="143" t="s">
        <v>252</v>
      </c>
      <c r="H183" s="144">
        <v>28</v>
      </c>
      <c r="I183" s="145"/>
      <c r="L183" s="140"/>
      <c r="M183" s="146"/>
      <c r="T183" s="147"/>
      <c r="AT183" s="142" t="s">
        <v>118</v>
      </c>
      <c r="AU183" s="142" t="s">
        <v>80</v>
      </c>
      <c r="AV183" s="12" t="s">
        <v>80</v>
      </c>
      <c r="AW183" s="12" t="s">
        <v>30</v>
      </c>
      <c r="AX183" s="12" t="s">
        <v>78</v>
      </c>
      <c r="AY183" s="142" t="s">
        <v>110</v>
      </c>
    </row>
    <row r="184" spans="2:65" s="1" customFormat="1" ht="24.2" customHeight="1" x14ac:dyDescent="0.2">
      <c r="B184" s="30"/>
      <c r="C184" s="155" t="s">
        <v>253</v>
      </c>
      <c r="D184" s="155" t="s">
        <v>192</v>
      </c>
      <c r="E184" s="156" t="s">
        <v>254</v>
      </c>
      <c r="F184" s="157" t="s">
        <v>255</v>
      </c>
      <c r="G184" s="158" t="s">
        <v>115</v>
      </c>
      <c r="H184" s="159">
        <v>28.56</v>
      </c>
      <c r="I184" s="160"/>
      <c r="J184" s="161">
        <f>ROUND(I184*H184,2)</f>
        <v>0</v>
      </c>
      <c r="K184" s="162"/>
      <c r="L184" s="163"/>
      <c r="M184" s="164" t="s">
        <v>1</v>
      </c>
      <c r="N184" s="165" t="s">
        <v>38</v>
      </c>
      <c r="P184" s="136">
        <f>O184*H184</f>
        <v>0</v>
      </c>
      <c r="Q184" s="136">
        <v>0.14499999999999999</v>
      </c>
      <c r="R184" s="136">
        <f>Q184*H184</f>
        <v>4.1411999999999995</v>
      </c>
      <c r="S184" s="136">
        <v>0</v>
      </c>
      <c r="T184" s="137">
        <f>S184*H184</f>
        <v>0</v>
      </c>
      <c r="AR184" s="138" t="s">
        <v>156</v>
      </c>
      <c r="AT184" s="138" t="s">
        <v>192</v>
      </c>
      <c r="AU184" s="138" t="s">
        <v>80</v>
      </c>
      <c r="AY184" s="15" t="s">
        <v>110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5" t="s">
        <v>78</v>
      </c>
      <c r="BK184" s="139">
        <f>ROUND(I184*H184,2)</f>
        <v>0</v>
      </c>
      <c r="BL184" s="15" t="s">
        <v>116</v>
      </c>
      <c r="BM184" s="138" t="s">
        <v>256</v>
      </c>
    </row>
    <row r="185" spans="2:65" s="12" customFormat="1" ht="11.25" x14ac:dyDescent="0.2">
      <c r="B185" s="140"/>
      <c r="D185" s="141" t="s">
        <v>118</v>
      </c>
      <c r="F185" s="143" t="s">
        <v>257</v>
      </c>
      <c r="H185" s="144">
        <v>28.56</v>
      </c>
      <c r="I185" s="145"/>
      <c r="L185" s="140"/>
      <c r="M185" s="146"/>
      <c r="T185" s="147"/>
      <c r="AT185" s="142" t="s">
        <v>118</v>
      </c>
      <c r="AU185" s="142" t="s">
        <v>80</v>
      </c>
      <c r="AV185" s="12" t="s">
        <v>80</v>
      </c>
      <c r="AW185" s="12" t="s">
        <v>4</v>
      </c>
      <c r="AX185" s="12" t="s">
        <v>78</v>
      </c>
      <c r="AY185" s="142" t="s">
        <v>110</v>
      </c>
    </row>
    <row r="186" spans="2:65" s="1" customFormat="1" ht="24.2" customHeight="1" x14ac:dyDescent="0.2">
      <c r="B186" s="30"/>
      <c r="C186" s="126" t="s">
        <v>258</v>
      </c>
      <c r="D186" s="126" t="s">
        <v>112</v>
      </c>
      <c r="E186" s="127" t="s">
        <v>259</v>
      </c>
      <c r="F186" s="128" t="s">
        <v>260</v>
      </c>
      <c r="G186" s="129" t="s">
        <v>115</v>
      </c>
      <c r="H186" s="130">
        <v>9.5</v>
      </c>
      <c r="I186" s="131"/>
      <c r="J186" s="132">
        <f>ROUND(I186*H186,2)</f>
        <v>0</v>
      </c>
      <c r="K186" s="133"/>
      <c r="L186" s="30"/>
      <c r="M186" s="134" t="s">
        <v>1</v>
      </c>
      <c r="N186" s="135" t="s">
        <v>38</v>
      </c>
      <c r="P186" s="136">
        <f>O186*H186</f>
        <v>0</v>
      </c>
      <c r="Q186" s="136">
        <v>0.11162</v>
      </c>
      <c r="R186" s="136">
        <f>Q186*H186</f>
        <v>1.0603899999999999</v>
      </c>
      <c r="S186" s="136">
        <v>0</v>
      </c>
      <c r="T186" s="137">
        <f>S186*H186</f>
        <v>0</v>
      </c>
      <c r="AR186" s="138" t="s">
        <v>116</v>
      </c>
      <c r="AT186" s="138" t="s">
        <v>112</v>
      </c>
      <c r="AU186" s="138" t="s">
        <v>80</v>
      </c>
      <c r="AY186" s="15" t="s">
        <v>110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5" t="s">
        <v>78</v>
      </c>
      <c r="BK186" s="139">
        <f>ROUND(I186*H186,2)</f>
        <v>0</v>
      </c>
      <c r="BL186" s="15" t="s">
        <v>116</v>
      </c>
      <c r="BM186" s="138" t="s">
        <v>261</v>
      </c>
    </row>
    <row r="187" spans="2:65" s="12" customFormat="1" ht="11.25" x14ac:dyDescent="0.2">
      <c r="B187" s="140"/>
      <c r="D187" s="141" t="s">
        <v>118</v>
      </c>
      <c r="E187" s="142" t="s">
        <v>1</v>
      </c>
      <c r="F187" s="143" t="s">
        <v>262</v>
      </c>
      <c r="H187" s="144">
        <v>3.5</v>
      </c>
      <c r="I187" s="145"/>
      <c r="L187" s="140"/>
      <c r="M187" s="146"/>
      <c r="T187" s="147"/>
      <c r="AT187" s="142" t="s">
        <v>118</v>
      </c>
      <c r="AU187" s="142" t="s">
        <v>80</v>
      </c>
      <c r="AV187" s="12" t="s">
        <v>80</v>
      </c>
      <c r="AW187" s="12" t="s">
        <v>30</v>
      </c>
      <c r="AX187" s="12" t="s">
        <v>73</v>
      </c>
      <c r="AY187" s="142" t="s">
        <v>110</v>
      </c>
    </row>
    <row r="188" spans="2:65" s="12" customFormat="1" ht="11.25" x14ac:dyDescent="0.2">
      <c r="B188" s="140"/>
      <c r="D188" s="141" t="s">
        <v>118</v>
      </c>
      <c r="E188" s="142" t="s">
        <v>1</v>
      </c>
      <c r="F188" s="143" t="s">
        <v>263</v>
      </c>
      <c r="H188" s="144">
        <v>6</v>
      </c>
      <c r="I188" s="145"/>
      <c r="L188" s="140"/>
      <c r="M188" s="146"/>
      <c r="T188" s="147"/>
      <c r="AT188" s="142" t="s">
        <v>118</v>
      </c>
      <c r="AU188" s="142" t="s">
        <v>80</v>
      </c>
      <c r="AV188" s="12" t="s">
        <v>80</v>
      </c>
      <c r="AW188" s="12" t="s">
        <v>30</v>
      </c>
      <c r="AX188" s="12" t="s">
        <v>73</v>
      </c>
      <c r="AY188" s="142" t="s">
        <v>110</v>
      </c>
    </row>
    <row r="189" spans="2:65" s="13" customFormat="1" ht="11.25" x14ac:dyDescent="0.2">
      <c r="B189" s="148"/>
      <c r="D189" s="141" t="s">
        <v>118</v>
      </c>
      <c r="E189" s="149" t="s">
        <v>1</v>
      </c>
      <c r="F189" s="150" t="s">
        <v>121</v>
      </c>
      <c r="H189" s="151">
        <v>9.5</v>
      </c>
      <c r="I189" s="152"/>
      <c r="L189" s="148"/>
      <c r="M189" s="153"/>
      <c r="T189" s="154"/>
      <c r="AT189" s="149" t="s">
        <v>118</v>
      </c>
      <c r="AU189" s="149" t="s">
        <v>80</v>
      </c>
      <c r="AV189" s="13" t="s">
        <v>116</v>
      </c>
      <c r="AW189" s="13" t="s">
        <v>30</v>
      </c>
      <c r="AX189" s="13" t="s">
        <v>78</v>
      </c>
      <c r="AY189" s="149" t="s">
        <v>110</v>
      </c>
    </row>
    <row r="190" spans="2:65" s="1" customFormat="1" ht="24.2" customHeight="1" x14ac:dyDescent="0.2">
      <c r="B190" s="30"/>
      <c r="C190" s="155" t="s">
        <v>264</v>
      </c>
      <c r="D190" s="155" t="s">
        <v>192</v>
      </c>
      <c r="E190" s="156" t="s">
        <v>265</v>
      </c>
      <c r="F190" s="157" t="s">
        <v>266</v>
      </c>
      <c r="G190" s="158" t="s">
        <v>115</v>
      </c>
      <c r="H190" s="159">
        <v>6.5410000000000004</v>
      </c>
      <c r="I190" s="160"/>
      <c r="J190" s="161">
        <f>ROUND(I190*H190,2)</f>
        <v>0</v>
      </c>
      <c r="K190" s="162"/>
      <c r="L190" s="163"/>
      <c r="M190" s="164" t="s">
        <v>1</v>
      </c>
      <c r="N190" s="165" t="s">
        <v>38</v>
      </c>
      <c r="P190" s="136">
        <f>O190*H190</f>
        <v>0</v>
      </c>
      <c r="Q190" s="136">
        <v>0.17599999999999999</v>
      </c>
      <c r="R190" s="136">
        <f>Q190*H190</f>
        <v>1.151216</v>
      </c>
      <c r="S190" s="136">
        <v>0</v>
      </c>
      <c r="T190" s="137">
        <f>S190*H190</f>
        <v>0</v>
      </c>
      <c r="AR190" s="138" t="s">
        <v>156</v>
      </c>
      <c r="AT190" s="138" t="s">
        <v>192</v>
      </c>
      <c r="AU190" s="138" t="s">
        <v>80</v>
      </c>
      <c r="AY190" s="15" t="s">
        <v>110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5" t="s">
        <v>78</v>
      </c>
      <c r="BK190" s="139">
        <f>ROUND(I190*H190,2)</f>
        <v>0</v>
      </c>
      <c r="BL190" s="15" t="s">
        <v>116</v>
      </c>
      <c r="BM190" s="138" t="s">
        <v>267</v>
      </c>
    </row>
    <row r="191" spans="2:65" s="12" customFormat="1" ht="11.25" x14ac:dyDescent="0.2">
      <c r="B191" s="140"/>
      <c r="D191" s="141" t="s">
        <v>118</v>
      </c>
      <c r="E191" s="142" t="s">
        <v>1</v>
      </c>
      <c r="F191" s="143" t="s">
        <v>268</v>
      </c>
      <c r="H191" s="144">
        <v>0.35</v>
      </c>
      <c r="I191" s="145"/>
      <c r="L191" s="140"/>
      <c r="M191" s="146"/>
      <c r="T191" s="147"/>
      <c r="AT191" s="142" t="s">
        <v>118</v>
      </c>
      <c r="AU191" s="142" t="s">
        <v>80</v>
      </c>
      <c r="AV191" s="12" t="s">
        <v>80</v>
      </c>
      <c r="AW191" s="12" t="s">
        <v>30</v>
      </c>
      <c r="AX191" s="12" t="s">
        <v>73</v>
      </c>
      <c r="AY191" s="142" t="s">
        <v>110</v>
      </c>
    </row>
    <row r="192" spans="2:65" s="12" customFormat="1" ht="11.25" x14ac:dyDescent="0.2">
      <c r="B192" s="140"/>
      <c r="D192" s="141" t="s">
        <v>118</v>
      </c>
      <c r="E192" s="142" t="s">
        <v>1</v>
      </c>
      <c r="F192" s="143" t="s">
        <v>263</v>
      </c>
      <c r="H192" s="144">
        <v>6</v>
      </c>
      <c r="I192" s="145"/>
      <c r="L192" s="140"/>
      <c r="M192" s="146"/>
      <c r="T192" s="147"/>
      <c r="AT192" s="142" t="s">
        <v>118</v>
      </c>
      <c r="AU192" s="142" t="s">
        <v>80</v>
      </c>
      <c r="AV192" s="12" t="s">
        <v>80</v>
      </c>
      <c r="AW192" s="12" t="s">
        <v>30</v>
      </c>
      <c r="AX192" s="12" t="s">
        <v>73</v>
      </c>
      <c r="AY192" s="142" t="s">
        <v>110</v>
      </c>
    </row>
    <row r="193" spans="2:65" s="13" customFormat="1" ht="11.25" x14ac:dyDescent="0.2">
      <c r="B193" s="148"/>
      <c r="D193" s="141" t="s">
        <v>118</v>
      </c>
      <c r="E193" s="149" t="s">
        <v>1</v>
      </c>
      <c r="F193" s="150" t="s">
        <v>121</v>
      </c>
      <c r="H193" s="151">
        <v>6.35</v>
      </c>
      <c r="I193" s="152"/>
      <c r="L193" s="148"/>
      <c r="M193" s="153"/>
      <c r="T193" s="154"/>
      <c r="AT193" s="149" t="s">
        <v>118</v>
      </c>
      <c r="AU193" s="149" t="s">
        <v>80</v>
      </c>
      <c r="AV193" s="13" t="s">
        <v>116</v>
      </c>
      <c r="AW193" s="13" t="s">
        <v>30</v>
      </c>
      <c r="AX193" s="13" t="s">
        <v>78</v>
      </c>
      <c r="AY193" s="149" t="s">
        <v>110</v>
      </c>
    </row>
    <row r="194" spans="2:65" s="12" customFormat="1" ht="11.25" x14ac:dyDescent="0.2">
      <c r="B194" s="140"/>
      <c r="D194" s="141" t="s">
        <v>118</v>
      </c>
      <c r="F194" s="143" t="s">
        <v>269</v>
      </c>
      <c r="H194" s="144">
        <v>6.5410000000000004</v>
      </c>
      <c r="I194" s="145"/>
      <c r="L194" s="140"/>
      <c r="M194" s="146"/>
      <c r="T194" s="147"/>
      <c r="AT194" s="142" t="s">
        <v>118</v>
      </c>
      <c r="AU194" s="142" t="s">
        <v>80</v>
      </c>
      <c r="AV194" s="12" t="s">
        <v>80</v>
      </c>
      <c r="AW194" s="12" t="s">
        <v>4</v>
      </c>
      <c r="AX194" s="12" t="s">
        <v>78</v>
      </c>
      <c r="AY194" s="142" t="s">
        <v>110</v>
      </c>
    </row>
    <row r="195" spans="2:65" s="11" customFormat="1" ht="22.9" customHeight="1" x14ac:dyDescent="0.2">
      <c r="B195" s="114"/>
      <c r="D195" s="115" t="s">
        <v>72</v>
      </c>
      <c r="E195" s="124" t="s">
        <v>156</v>
      </c>
      <c r="F195" s="124" t="s">
        <v>270</v>
      </c>
      <c r="I195" s="117"/>
      <c r="J195" s="125">
        <f>BK195</f>
        <v>0</v>
      </c>
      <c r="L195" s="114"/>
      <c r="M195" s="119"/>
      <c r="P195" s="120">
        <f>SUM(P196:P199)</f>
        <v>0</v>
      </c>
      <c r="R195" s="120">
        <f>SUM(R196:R199)</f>
        <v>7.9783299999999988</v>
      </c>
      <c r="T195" s="121">
        <f>SUM(T196:T199)</f>
        <v>7.51</v>
      </c>
      <c r="AR195" s="115" t="s">
        <v>78</v>
      </c>
      <c r="AT195" s="122" t="s">
        <v>72</v>
      </c>
      <c r="AU195" s="122" t="s">
        <v>78</v>
      </c>
      <c r="AY195" s="115" t="s">
        <v>110</v>
      </c>
      <c r="BK195" s="123">
        <f>SUM(BK196:BK199)</f>
        <v>0</v>
      </c>
    </row>
    <row r="196" spans="2:65" s="1" customFormat="1" ht="33" customHeight="1" x14ac:dyDescent="0.2">
      <c r="B196" s="30"/>
      <c r="C196" s="126" t="s">
        <v>271</v>
      </c>
      <c r="D196" s="126" t="s">
        <v>112</v>
      </c>
      <c r="E196" s="127" t="s">
        <v>272</v>
      </c>
      <c r="F196" s="128" t="s">
        <v>273</v>
      </c>
      <c r="G196" s="129" t="s">
        <v>274</v>
      </c>
      <c r="H196" s="130">
        <v>6</v>
      </c>
      <c r="I196" s="131"/>
      <c r="J196" s="132">
        <f>ROUND(I196*H196,2)</f>
        <v>0</v>
      </c>
      <c r="K196" s="133"/>
      <c r="L196" s="30"/>
      <c r="M196" s="134" t="s">
        <v>1</v>
      </c>
      <c r="N196" s="135" t="s">
        <v>38</v>
      </c>
      <c r="P196" s="136">
        <f>O196*H196</f>
        <v>0</v>
      </c>
      <c r="Q196" s="136">
        <v>0.65847999999999995</v>
      </c>
      <c r="R196" s="136">
        <f>Q196*H196</f>
        <v>3.9508799999999997</v>
      </c>
      <c r="S196" s="136">
        <v>0.66</v>
      </c>
      <c r="T196" s="137">
        <f>S196*H196</f>
        <v>3.96</v>
      </c>
      <c r="AR196" s="138" t="s">
        <v>116</v>
      </c>
      <c r="AT196" s="138" t="s">
        <v>112</v>
      </c>
      <c r="AU196" s="138" t="s">
        <v>80</v>
      </c>
      <c r="AY196" s="15" t="s">
        <v>110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5" t="s">
        <v>78</v>
      </c>
      <c r="BK196" s="139">
        <f>ROUND(I196*H196,2)</f>
        <v>0</v>
      </c>
      <c r="BL196" s="15" t="s">
        <v>116</v>
      </c>
      <c r="BM196" s="138" t="s">
        <v>275</v>
      </c>
    </row>
    <row r="197" spans="2:65" s="1" customFormat="1" ht="24.2" customHeight="1" x14ac:dyDescent="0.2">
      <c r="B197" s="30"/>
      <c r="C197" s="126" t="s">
        <v>276</v>
      </c>
      <c r="D197" s="126" t="s">
        <v>112</v>
      </c>
      <c r="E197" s="127" t="s">
        <v>277</v>
      </c>
      <c r="F197" s="128" t="s">
        <v>278</v>
      </c>
      <c r="G197" s="129" t="s">
        <v>274</v>
      </c>
      <c r="H197" s="130">
        <v>25</v>
      </c>
      <c r="I197" s="131"/>
      <c r="J197" s="132">
        <f>ROUND(I197*H197,2)</f>
        <v>0</v>
      </c>
      <c r="K197" s="133"/>
      <c r="L197" s="30"/>
      <c r="M197" s="134" t="s">
        <v>1</v>
      </c>
      <c r="N197" s="135" t="s">
        <v>38</v>
      </c>
      <c r="P197" s="136">
        <f>O197*H197</f>
        <v>0</v>
      </c>
      <c r="Q197" s="136">
        <v>0.10037</v>
      </c>
      <c r="R197" s="136">
        <f>Q197*H197</f>
        <v>2.5092500000000002</v>
      </c>
      <c r="S197" s="136">
        <v>0.1</v>
      </c>
      <c r="T197" s="137">
        <f>S197*H197</f>
        <v>2.5</v>
      </c>
      <c r="AR197" s="138" t="s">
        <v>116</v>
      </c>
      <c r="AT197" s="138" t="s">
        <v>112</v>
      </c>
      <c r="AU197" s="138" t="s">
        <v>80</v>
      </c>
      <c r="AY197" s="15" t="s">
        <v>110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5" t="s">
        <v>78</v>
      </c>
      <c r="BK197" s="139">
        <f>ROUND(I197*H197,2)</f>
        <v>0</v>
      </c>
      <c r="BL197" s="15" t="s">
        <v>116</v>
      </c>
      <c r="BM197" s="138" t="s">
        <v>279</v>
      </c>
    </row>
    <row r="198" spans="2:65" s="1" customFormat="1" ht="24.2" customHeight="1" x14ac:dyDescent="0.2">
      <c r="B198" s="30"/>
      <c r="C198" s="126" t="s">
        <v>280</v>
      </c>
      <c r="D198" s="126" t="s">
        <v>112</v>
      </c>
      <c r="E198" s="127" t="s">
        <v>281</v>
      </c>
      <c r="F198" s="128" t="s">
        <v>282</v>
      </c>
      <c r="G198" s="129" t="s">
        <v>274</v>
      </c>
      <c r="H198" s="130">
        <v>3</v>
      </c>
      <c r="I198" s="131"/>
      <c r="J198" s="132">
        <f>ROUND(I198*H198,2)</f>
        <v>0</v>
      </c>
      <c r="K198" s="133"/>
      <c r="L198" s="30"/>
      <c r="M198" s="134" t="s">
        <v>1</v>
      </c>
      <c r="N198" s="135" t="s">
        <v>38</v>
      </c>
      <c r="P198" s="136">
        <f>O198*H198</f>
        <v>0</v>
      </c>
      <c r="Q198" s="136">
        <v>0.15056</v>
      </c>
      <c r="R198" s="136">
        <f>Q198*H198</f>
        <v>0.45167999999999997</v>
      </c>
      <c r="S198" s="136">
        <v>0.15</v>
      </c>
      <c r="T198" s="137">
        <f>S198*H198</f>
        <v>0.44999999999999996</v>
      </c>
      <c r="AR198" s="138" t="s">
        <v>116</v>
      </c>
      <c r="AT198" s="138" t="s">
        <v>112</v>
      </c>
      <c r="AU198" s="138" t="s">
        <v>80</v>
      </c>
      <c r="AY198" s="15" t="s">
        <v>110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5" t="s">
        <v>78</v>
      </c>
      <c r="BK198" s="139">
        <f>ROUND(I198*H198,2)</f>
        <v>0</v>
      </c>
      <c r="BL198" s="15" t="s">
        <v>116</v>
      </c>
      <c r="BM198" s="138" t="s">
        <v>283</v>
      </c>
    </row>
    <row r="199" spans="2:65" s="1" customFormat="1" ht="24.2" customHeight="1" x14ac:dyDescent="0.2">
      <c r="B199" s="30"/>
      <c r="C199" s="126" t="s">
        <v>284</v>
      </c>
      <c r="D199" s="126" t="s">
        <v>112</v>
      </c>
      <c r="E199" s="127" t="s">
        <v>285</v>
      </c>
      <c r="F199" s="128" t="s">
        <v>286</v>
      </c>
      <c r="G199" s="129" t="s">
        <v>274</v>
      </c>
      <c r="H199" s="130">
        <v>2</v>
      </c>
      <c r="I199" s="131"/>
      <c r="J199" s="132">
        <f>ROUND(I199*H199,2)</f>
        <v>0</v>
      </c>
      <c r="K199" s="133"/>
      <c r="L199" s="30"/>
      <c r="M199" s="134" t="s">
        <v>1</v>
      </c>
      <c r="N199" s="135" t="s">
        <v>38</v>
      </c>
      <c r="P199" s="136">
        <f>O199*H199</f>
        <v>0</v>
      </c>
      <c r="Q199" s="136">
        <v>0.53325999999999996</v>
      </c>
      <c r="R199" s="136">
        <f>Q199*H199</f>
        <v>1.0665199999999999</v>
      </c>
      <c r="S199" s="136">
        <v>0.3</v>
      </c>
      <c r="T199" s="137">
        <f>S199*H199</f>
        <v>0.6</v>
      </c>
      <c r="AR199" s="138" t="s">
        <v>116</v>
      </c>
      <c r="AT199" s="138" t="s">
        <v>112</v>
      </c>
      <c r="AU199" s="138" t="s">
        <v>80</v>
      </c>
      <c r="AY199" s="15" t="s">
        <v>110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5" t="s">
        <v>78</v>
      </c>
      <c r="BK199" s="139">
        <f>ROUND(I199*H199,2)</f>
        <v>0</v>
      </c>
      <c r="BL199" s="15" t="s">
        <v>116</v>
      </c>
      <c r="BM199" s="138" t="s">
        <v>287</v>
      </c>
    </row>
    <row r="200" spans="2:65" s="11" customFormat="1" ht="22.9" customHeight="1" x14ac:dyDescent="0.2">
      <c r="B200" s="114"/>
      <c r="D200" s="115" t="s">
        <v>72</v>
      </c>
      <c r="E200" s="124" t="s">
        <v>161</v>
      </c>
      <c r="F200" s="124" t="s">
        <v>288</v>
      </c>
      <c r="I200" s="117"/>
      <c r="J200" s="125">
        <f>BK200</f>
        <v>0</v>
      </c>
      <c r="L200" s="114"/>
      <c r="M200" s="119"/>
      <c r="P200" s="120">
        <f>SUM(P201:P237)</f>
        <v>0</v>
      </c>
      <c r="R200" s="120">
        <f>SUM(R201:R237)</f>
        <v>125.45364410000001</v>
      </c>
      <c r="T200" s="121">
        <f>SUM(T201:T237)</f>
        <v>0</v>
      </c>
      <c r="AR200" s="115" t="s">
        <v>78</v>
      </c>
      <c r="AT200" s="122" t="s">
        <v>72</v>
      </c>
      <c r="AU200" s="122" t="s">
        <v>78</v>
      </c>
      <c r="AY200" s="115" t="s">
        <v>110</v>
      </c>
      <c r="BK200" s="123">
        <f>SUM(BK201:BK237)</f>
        <v>0</v>
      </c>
    </row>
    <row r="201" spans="2:65" s="1" customFormat="1" ht="33" customHeight="1" x14ac:dyDescent="0.2">
      <c r="B201" s="30"/>
      <c r="C201" s="126" t="s">
        <v>289</v>
      </c>
      <c r="D201" s="126" t="s">
        <v>112</v>
      </c>
      <c r="E201" s="127" t="s">
        <v>290</v>
      </c>
      <c r="F201" s="128" t="s">
        <v>291</v>
      </c>
      <c r="G201" s="129" t="s">
        <v>134</v>
      </c>
      <c r="H201" s="130">
        <v>154</v>
      </c>
      <c r="I201" s="131"/>
      <c r="J201" s="132">
        <f>ROUND(I201*H201,2)</f>
        <v>0</v>
      </c>
      <c r="K201" s="133"/>
      <c r="L201" s="30"/>
      <c r="M201" s="134" t="s">
        <v>1</v>
      </c>
      <c r="N201" s="135" t="s">
        <v>38</v>
      </c>
      <c r="P201" s="136">
        <f>O201*H201</f>
        <v>0</v>
      </c>
      <c r="Q201" s="136">
        <v>0.15540000000000001</v>
      </c>
      <c r="R201" s="136">
        <f>Q201*H201</f>
        <v>23.931600000000003</v>
      </c>
      <c r="S201" s="136">
        <v>0</v>
      </c>
      <c r="T201" s="137">
        <f>S201*H201</f>
        <v>0</v>
      </c>
      <c r="AR201" s="138" t="s">
        <v>116</v>
      </c>
      <c r="AT201" s="138" t="s">
        <v>112</v>
      </c>
      <c r="AU201" s="138" t="s">
        <v>80</v>
      </c>
      <c r="AY201" s="15" t="s">
        <v>110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5" t="s">
        <v>78</v>
      </c>
      <c r="BK201" s="139">
        <f>ROUND(I201*H201,2)</f>
        <v>0</v>
      </c>
      <c r="BL201" s="15" t="s">
        <v>116</v>
      </c>
      <c r="BM201" s="138" t="s">
        <v>292</v>
      </c>
    </row>
    <row r="202" spans="2:65" s="12" customFormat="1" ht="11.25" x14ac:dyDescent="0.2">
      <c r="B202" s="140"/>
      <c r="D202" s="141" t="s">
        <v>118</v>
      </c>
      <c r="E202" s="142" t="s">
        <v>1</v>
      </c>
      <c r="F202" s="143" t="s">
        <v>293</v>
      </c>
      <c r="H202" s="144">
        <v>16.2</v>
      </c>
      <c r="I202" s="145"/>
      <c r="L202" s="140"/>
      <c r="M202" s="146"/>
      <c r="T202" s="147"/>
      <c r="AT202" s="142" t="s">
        <v>118</v>
      </c>
      <c r="AU202" s="142" t="s">
        <v>80</v>
      </c>
      <c r="AV202" s="12" t="s">
        <v>80</v>
      </c>
      <c r="AW202" s="12" t="s">
        <v>30</v>
      </c>
      <c r="AX202" s="12" t="s">
        <v>73</v>
      </c>
      <c r="AY202" s="142" t="s">
        <v>110</v>
      </c>
    </row>
    <row r="203" spans="2:65" s="12" customFormat="1" ht="11.25" x14ac:dyDescent="0.2">
      <c r="B203" s="140"/>
      <c r="D203" s="141" t="s">
        <v>118</v>
      </c>
      <c r="E203" s="142" t="s">
        <v>1</v>
      </c>
      <c r="F203" s="143" t="s">
        <v>294</v>
      </c>
      <c r="H203" s="144">
        <v>126.8</v>
      </c>
      <c r="I203" s="145"/>
      <c r="L203" s="140"/>
      <c r="M203" s="146"/>
      <c r="T203" s="147"/>
      <c r="AT203" s="142" t="s">
        <v>118</v>
      </c>
      <c r="AU203" s="142" t="s">
        <v>80</v>
      </c>
      <c r="AV203" s="12" t="s">
        <v>80</v>
      </c>
      <c r="AW203" s="12" t="s">
        <v>30</v>
      </c>
      <c r="AX203" s="12" t="s">
        <v>73</v>
      </c>
      <c r="AY203" s="142" t="s">
        <v>110</v>
      </c>
    </row>
    <row r="204" spans="2:65" s="12" customFormat="1" ht="11.25" x14ac:dyDescent="0.2">
      <c r="B204" s="140"/>
      <c r="D204" s="141" t="s">
        <v>118</v>
      </c>
      <c r="E204" s="142" t="s">
        <v>1</v>
      </c>
      <c r="F204" s="143" t="s">
        <v>295</v>
      </c>
      <c r="H204" s="144">
        <v>11</v>
      </c>
      <c r="I204" s="145"/>
      <c r="L204" s="140"/>
      <c r="M204" s="146"/>
      <c r="T204" s="147"/>
      <c r="AT204" s="142" t="s">
        <v>118</v>
      </c>
      <c r="AU204" s="142" t="s">
        <v>80</v>
      </c>
      <c r="AV204" s="12" t="s">
        <v>80</v>
      </c>
      <c r="AW204" s="12" t="s">
        <v>30</v>
      </c>
      <c r="AX204" s="12" t="s">
        <v>73</v>
      </c>
      <c r="AY204" s="142" t="s">
        <v>110</v>
      </c>
    </row>
    <row r="205" spans="2:65" s="13" customFormat="1" ht="11.25" x14ac:dyDescent="0.2">
      <c r="B205" s="148"/>
      <c r="D205" s="141" t="s">
        <v>118</v>
      </c>
      <c r="E205" s="149" t="s">
        <v>1</v>
      </c>
      <c r="F205" s="150" t="s">
        <v>121</v>
      </c>
      <c r="H205" s="151">
        <v>154</v>
      </c>
      <c r="I205" s="152"/>
      <c r="L205" s="148"/>
      <c r="M205" s="153"/>
      <c r="T205" s="154"/>
      <c r="AT205" s="149" t="s">
        <v>118</v>
      </c>
      <c r="AU205" s="149" t="s">
        <v>80</v>
      </c>
      <c r="AV205" s="13" t="s">
        <v>116</v>
      </c>
      <c r="AW205" s="13" t="s">
        <v>30</v>
      </c>
      <c r="AX205" s="13" t="s">
        <v>78</v>
      </c>
      <c r="AY205" s="149" t="s">
        <v>110</v>
      </c>
    </row>
    <row r="206" spans="2:65" s="1" customFormat="1" ht="16.5" customHeight="1" x14ac:dyDescent="0.2">
      <c r="B206" s="30"/>
      <c r="C206" s="155" t="s">
        <v>296</v>
      </c>
      <c r="D206" s="155" t="s">
        <v>192</v>
      </c>
      <c r="E206" s="156" t="s">
        <v>297</v>
      </c>
      <c r="F206" s="157" t="s">
        <v>298</v>
      </c>
      <c r="G206" s="158" t="s">
        <v>134</v>
      </c>
      <c r="H206" s="159">
        <v>127.908</v>
      </c>
      <c r="I206" s="160"/>
      <c r="J206" s="161">
        <f>ROUND(I206*H206,2)</f>
        <v>0</v>
      </c>
      <c r="K206" s="162"/>
      <c r="L206" s="163"/>
      <c r="M206" s="164" t="s">
        <v>1</v>
      </c>
      <c r="N206" s="165" t="s">
        <v>38</v>
      </c>
      <c r="P206" s="136">
        <f>O206*H206</f>
        <v>0</v>
      </c>
      <c r="Q206" s="136">
        <v>0.08</v>
      </c>
      <c r="R206" s="136">
        <f>Q206*H206</f>
        <v>10.23264</v>
      </c>
      <c r="S206" s="136">
        <v>0</v>
      </c>
      <c r="T206" s="137">
        <f>S206*H206</f>
        <v>0</v>
      </c>
      <c r="AR206" s="138" t="s">
        <v>156</v>
      </c>
      <c r="AT206" s="138" t="s">
        <v>192</v>
      </c>
      <c r="AU206" s="138" t="s">
        <v>80</v>
      </c>
      <c r="AY206" s="15" t="s">
        <v>110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5" t="s">
        <v>78</v>
      </c>
      <c r="BK206" s="139">
        <f>ROUND(I206*H206,2)</f>
        <v>0</v>
      </c>
      <c r="BL206" s="15" t="s">
        <v>116</v>
      </c>
      <c r="BM206" s="138" t="s">
        <v>299</v>
      </c>
    </row>
    <row r="207" spans="2:65" s="12" customFormat="1" ht="11.25" x14ac:dyDescent="0.2">
      <c r="B207" s="140"/>
      <c r="D207" s="141" t="s">
        <v>118</v>
      </c>
      <c r="E207" s="142" t="s">
        <v>1</v>
      </c>
      <c r="F207" s="143" t="s">
        <v>300</v>
      </c>
      <c r="H207" s="144">
        <v>125.4</v>
      </c>
      <c r="I207" s="145"/>
      <c r="L207" s="140"/>
      <c r="M207" s="146"/>
      <c r="T207" s="147"/>
      <c r="AT207" s="142" t="s">
        <v>118</v>
      </c>
      <c r="AU207" s="142" t="s">
        <v>80</v>
      </c>
      <c r="AV207" s="12" t="s">
        <v>80</v>
      </c>
      <c r="AW207" s="12" t="s">
        <v>30</v>
      </c>
      <c r="AX207" s="12" t="s">
        <v>78</v>
      </c>
      <c r="AY207" s="142" t="s">
        <v>110</v>
      </c>
    </row>
    <row r="208" spans="2:65" s="12" customFormat="1" ht="11.25" x14ac:dyDescent="0.2">
      <c r="B208" s="140"/>
      <c r="D208" s="141" t="s">
        <v>118</v>
      </c>
      <c r="F208" s="143" t="s">
        <v>301</v>
      </c>
      <c r="H208" s="144">
        <v>127.908</v>
      </c>
      <c r="I208" s="145"/>
      <c r="L208" s="140"/>
      <c r="M208" s="146"/>
      <c r="T208" s="147"/>
      <c r="AT208" s="142" t="s">
        <v>118</v>
      </c>
      <c r="AU208" s="142" t="s">
        <v>80</v>
      </c>
      <c r="AV208" s="12" t="s">
        <v>80</v>
      </c>
      <c r="AW208" s="12" t="s">
        <v>4</v>
      </c>
      <c r="AX208" s="12" t="s">
        <v>78</v>
      </c>
      <c r="AY208" s="142" t="s">
        <v>110</v>
      </c>
    </row>
    <row r="209" spans="2:65" s="1" customFormat="1" ht="21.75" customHeight="1" x14ac:dyDescent="0.2">
      <c r="B209" s="30"/>
      <c r="C209" s="155" t="s">
        <v>302</v>
      </c>
      <c r="D209" s="155" t="s">
        <v>192</v>
      </c>
      <c r="E209" s="156" t="s">
        <v>303</v>
      </c>
      <c r="F209" s="157" t="s">
        <v>304</v>
      </c>
      <c r="G209" s="158" t="s">
        <v>134</v>
      </c>
      <c r="H209" s="159">
        <v>23.052</v>
      </c>
      <c r="I209" s="160"/>
      <c r="J209" s="161">
        <f>ROUND(I209*H209,2)</f>
        <v>0</v>
      </c>
      <c r="K209" s="162"/>
      <c r="L209" s="163"/>
      <c r="M209" s="164" t="s">
        <v>1</v>
      </c>
      <c r="N209" s="165" t="s">
        <v>38</v>
      </c>
      <c r="P209" s="136">
        <f>O209*H209</f>
        <v>0</v>
      </c>
      <c r="Q209" s="136">
        <v>4.8399999999999999E-2</v>
      </c>
      <c r="R209" s="136">
        <f>Q209*H209</f>
        <v>1.1157168</v>
      </c>
      <c r="S209" s="136">
        <v>0</v>
      </c>
      <c r="T209" s="137">
        <f>S209*H209</f>
        <v>0</v>
      </c>
      <c r="AR209" s="138" t="s">
        <v>156</v>
      </c>
      <c r="AT209" s="138" t="s">
        <v>192</v>
      </c>
      <c r="AU209" s="138" t="s">
        <v>80</v>
      </c>
      <c r="AY209" s="15" t="s">
        <v>110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5" t="s">
        <v>78</v>
      </c>
      <c r="BK209" s="139">
        <f>ROUND(I209*H209,2)</f>
        <v>0</v>
      </c>
      <c r="BL209" s="15" t="s">
        <v>116</v>
      </c>
      <c r="BM209" s="138" t="s">
        <v>305</v>
      </c>
    </row>
    <row r="210" spans="2:65" s="12" customFormat="1" ht="11.25" x14ac:dyDescent="0.2">
      <c r="B210" s="140"/>
      <c r="D210" s="141" t="s">
        <v>118</v>
      </c>
      <c r="E210" s="142" t="s">
        <v>1</v>
      </c>
      <c r="F210" s="143" t="s">
        <v>306</v>
      </c>
      <c r="H210" s="144">
        <v>13</v>
      </c>
      <c r="I210" s="145"/>
      <c r="L210" s="140"/>
      <c r="M210" s="146"/>
      <c r="T210" s="147"/>
      <c r="AT210" s="142" t="s">
        <v>118</v>
      </c>
      <c r="AU210" s="142" t="s">
        <v>80</v>
      </c>
      <c r="AV210" s="12" t="s">
        <v>80</v>
      </c>
      <c r="AW210" s="12" t="s">
        <v>30</v>
      </c>
      <c r="AX210" s="12" t="s">
        <v>73</v>
      </c>
      <c r="AY210" s="142" t="s">
        <v>110</v>
      </c>
    </row>
    <row r="211" spans="2:65" s="12" customFormat="1" ht="11.25" x14ac:dyDescent="0.2">
      <c r="B211" s="140"/>
      <c r="D211" s="141" t="s">
        <v>118</v>
      </c>
      <c r="E211" s="142" t="s">
        <v>1</v>
      </c>
      <c r="F211" s="143" t="s">
        <v>307</v>
      </c>
      <c r="H211" s="144">
        <v>4</v>
      </c>
      <c r="I211" s="145"/>
      <c r="L211" s="140"/>
      <c r="M211" s="146"/>
      <c r="T211" s="147"/>
      <c r="AT211" s="142" t="s">
        <v>118</v>
      </c>
      <c r="AU211" s="142" t="s">
        <v>80</v>
      </c>
      <c r="AV211" s="12" t="s">
        <v>80</v>
      </c>
      <c r="AW211" s="12" t="s">
        <v>30</v>
      </c>
      <c r="AX211" s="12" t="s">
        <v>73</v>
      </c>
      <c r="AY211" s="142" t="s">
        <v>110</v>
      </c>
    </row>
    <row r="212" spans="2:65" s="12" customFormat="1" ht="11.25" x14ac:dyDescent="0.2">
      <c r="B212" s="140"/>
      <c r="D212" s="141" t="s">
        <v>118</v>
      </c>
      <c r="E212" s="142" t="s">
        <v>1</v>
      </c>
      <c r="F212" s="143" t="s">
        <v>308</v>
      </c>
      <c r="H212" s="144">
        <v>5.6</v>
      </c>
      <c r="I212" s="145"/>
      <c r="L212" s="140"/>
      <c r="M212" s="146"/>
      <c r="T212" s="147"/>
      <c r="AT212" s="142" t="s">
        <v>118</v>
      </c>
      <c r="AU212" s="142" t="s">
        <v>80</v>
      </c>
      <c r="AV212" s="12" t="s">
        <v>80</v>
      </c>
      <c r="AW212" s="12" t="s">
        <v>30</v>
      </c>
      <c r="AX212" s="12" t="s">
        <v>73</v>
      </c>
      <c r="AY212" s="142" t="s">
        <v>110</v>
      </c>
    </row>
    <row r="213" spans="2:65" s="13" customFormat="1" ht="11.25" x14ac:dyDescent="0.2">
      <c r="B213" s="148"/>
      <c r="D213" s="141" t="s">
        <v>118</v>
      </c>
      <c r="E213" s="149" t="s">
        <v>1</v>
      </c>
      <c r="F213" s="150" t="s">
        <v>121</v>
      </c>
      <c r="H213" s="151">
        <v>22.6</v>
      </c>
      <c r="I213" s="152"/>
      <c r="L213" s="148"/>
      <c r="M213" s="153"/>
      <c r="T213" s="154"/>
      <c r="AT213" s="149" t="s">
        <v>118</v>
      </c>
      <c r="AU213" s="149" t="s">
        <v>80</v>
      </c>
      <c r="AV213" s="13" t="s">
        <v>116</v>
      </c>
      <c r="AW213" s="13" t="s">
        <v>30</v>
      </c>
      <c r="AX213" s="13" t="s">
        <v>78</v>
      </c>
      <c r="AY213" s="149" t="s">
        <v>110</v>
      </c>
    </row>
    <row r="214" spans="2:65" s="12" customFormat="1" ht="11.25" x14ac:dyDescent="0.2">
      <c r="B214" s="140"/>
      <c r="D214" s="141" t="s">
        <v>118</v>
      </c>
      <c r="F214" s="143" t="s">
        <v>309</v>
      </c>
      <c r="H214" s="144">
        <v>23.052</v>
      </c>
      <c r="I214" s="145"/>
      <c r="L214" s="140"/>
      <c r="M214" s="146"/>
      <c r="T214" s="147"/>
      <c r="AT214" s="142" t="s">
        <v>118</v>
      </c>
      <c r="AU214" s="142" t="s">
        <v>80</v>
      </c>
      <c r="AV214" s="12" t="s">
        <v>80</v>
      </c>
      <c r="AW214" s="12" t="s">
        <v>4</v>
      </c>
      <c r="AX214" s="12" t="s">
        <v>78</v>
      </c>
      <c r="AY214" s="142" t="s">
        <v>110</v>
      </c>
    </row>
    <row r="215" spans="2:65" s="1" customFormat="1" ht="24.2" customHeight="1" x14ac:dyDescent="0.2">
      <c r="B215" s="30"/>
      <c r="C215" s="155" t="s">
        <v>310</v>
      </c>
      <c r="D215" s="155" t="s">
        <v>192</v>
      </c>
      <c r="E215" s="156" t="s">
        <v>311</v>
      </c>
      <c r="F215" s="157" t="s">
        <v>312</v>
      </c>
      <c r="G215" s="158" t="s">
        <v>134</v>
      </c>
      <c r="H215" s="159">
        <v>6.12</v>
      </c>
      <c r="I215" s="160"/>
      <c r="J215" s="161">
        <f>ROUND(I215*H215,2)</f>
        <v>0</v>
      </c>
      <c r="K215" s="162"/>
      <c r="L215" s="163"/>
      <c r="M215" s="164" t="s">
        <v>1</v>
      </c>
      <c r="N215" s="165" t="s">
        <v>38</v>
      </c>
      <c r="P215" s="136">
        <f>O215*H215</f>
        <v>0</v>
      </c>
      <c r="Q215" s="136">
        <v>6.5670000000000006E-2</v>
      </c>
      <c r="R215" s="136">
        <f>Q215*H215</f>
        <v>0.40190040000000005</v>
      </c>
      <c r="S215" s="136">
        <v>0</v>
      </c>
      <c r="T215" s="137">
        <f>S215*H215</f>
        <v>0</v>
      </c>
      <c r="AR215" s="138" t="s">
        <v>156</v>
      </c>
      <c r="AT215" s="138" t="s">
        <v>192</v>
      </c>
      <c r="AU215" s="138" t="s">
        <v>80</v>
      </c>
      <c r="AY215" s="15" t="s">
        <v>110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5" t="s">
        <v>78</v>
      </c>
      <c r="BK215" s="139">
        <f>ROUND(I215*H215,2)</f>
        <v>0</v>
      </c>
      <c r="BL215" s="15" t="s">
        <v>116</v>
      </c>
      <c r="BM215" s="138" t="s">
        <v>313</v>
      </c>
    </row>
    <row r="216" spans="2:65" s="12" customFormat="1" ht="11.25" x14ac:dyDescent="0.2">
      <c r="B216" s="140"/>
      <c r="D216" s="141" t="s">
        <v>118</v>
      </c>
      <c r="E216" s="142" t="s">
        <v>1</v>
      </c>
      <c r="F216" s="143" t="s">
        <v>314</v>
      </c>
      <c r="H216" s="144">
        <v>6</v>
      </c>
      <c r="I216" s="145"/>
      <c r="L216" s="140"/>
      <c r="M216" s="146"/>
      <c r="T216" s="147"/>
      <c r="AT216" s="142" t="s">
        <v>118</v>
      </c>
      <c r="AU216" s="142" t="s">
        <v>80</v>
      </c>
      <c r="AV216" s="12" t="s">
        <v>80</v>
      </c>
      <c r="AW216" s="12" t="s">
        <v>30</v>
      </c>
      <c r="AX216" s="12" t="s">
        <v>78</v>
      </c>
      <c r="AY216" s="142" t="s">
        <v>110</v>
      </c>
    </row>
    <row r="217" spans="2:65" s="12" customFormat="1" ht="11.25" x14ac:dyDescent="0.2">
      <c r="B217" s="140"/>
      <c r="D217" s="141" t="s">
        <v>118</v>
      </c>
      <c r="F217" s="143" t="s">
        <v>315</v>
      </c>
      <c r="H217" s="144">
        <v>6.12</v>
      </c>
      <c r="I217" s="145"/>
      <c r="L217" s="140"/>
      <c r="M217" s="146"/>
      <c r="T217" s="147"/>
      <c r="AT217" s="142" t="s">
        <v>118</v>
      </c>
      <c r="AU217" s="142" t="s">
        <v>80</v>
      </c>
      <c r="AV217" s="12" t="s">
        <v>80</v>
      </c>
      <c r="AW217" s="12" t="s">
        <v>4</v>
      </c>
      <c r="AX217" s="12" t="s">
        <v>78</v>
      </c>
      <c r="AY217" s="142" t="s">
        <v>110</v>
      </c>
    </row>
    <row r="218" spans="2:65" s="1" customFormat="1" ht="24.2" customHeight="1" x14ac:dyDescent="0.2">
      <c r="B218" s="30"/>
      <c r="C218" s="126" t="s">
        <v>316</v>
      </c>
      <c r="D218" s="126" t="s">
        <v>112</v>
      </c>
      <c r="E218" s="127" t="s">
        <v>317</v>
      </c>
      <c r="F218" s="128" t="s">
        <v>318</v>
      </c>
      <c r="G218" s="129" t="s">
        <v>134</v>
      </c>
      <c r="H218" s="130">
        <v>91</v>
      </c>
      <c r="I218" s="131"/>
      <c r="J218" s="132">
        <f>ROUND(I218*H218,2)</f>
        <v>0</v>
      </c>
      <c r="K218" s="133"/>
      <c r="L218" s="30"/>
      <c r="M218" s="134" t="s">
        <v>1</v>
      </c>
      <c r="N218" s="135" t="s">
        <v>38</v>
      </c>
      <c r="P218" s="136">
        <f>O218*H218</f>
        <v>0</v>
      </c>
      <c r="Q218" s="136">
        <v>0.12095</v>
      </c>
      <c r="R218" s="136">
        <f>Q218*H218</f>
        <v>11.006450000000001</v>
      </c>
      <c r="S218" s="136">
        <v>0</v>
      </c>
      <c r="T218" s="137">
        <f>S218*H218</f>
        <v>0</v>
      </c>
      <c r="AR218" s="138" t="s">
        <v>116</v>
      </c>
      <c r="AT218" s="138" t="s">
        <v>112</v>
      </c>
      <c r="AU218" s="138" t="s">
        <v>80</v>
      </c>
      <c r="AY218" s="15" t="s">
        <v>110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5" t="s">
        <v>78</v>
      </c>
      <c r="BK218" s="139">
        <f>ROUND(I218*H218,2)</f>
        <v>0</v>
      </c>
      <c r="BL218" s="15" t="s">
        <v>116</v>
      </c>
      <c r="BM218" s="138" t="s">
        <v>319</v>
      </c>
    </row>
    <row r="219" spans="2:65" s="12" customFormat="1" ht="11.25" x14ac:dyDescent="0.2">
      <c r="B219" s="140"/>
      <c r="D219" s="141" t="s">
        <v>118</v>
      </c>
      <c r="E219" s="142" t="s">
        <v>1</v>
      </c>
      <c r="F219" s="143" t="s">
        <v>320</v>
      </c>
      <c r="H219" s="144">
        <v>91</v>
      </c>
      <c r="I219" s="145"/>
      <c r="L219" s="140"/>
      <c r="M219" s="146"/>
      <c r="T219" s="147"/>
      <c r="AT219" s="142" t="s">
        <v>118</v>
      </c>
      <c r="AU219" s="142" t="s">
        <v>80</v>
      </c>
      <c r="AV219" s="12" t="s">
        <v>80</v>
      </c>
      <c r="AW219" s="12" t="s">
        <v>30</v>
      </c>
      <c r="AX219" s="12" t="s">
        <v>78</v>
      </c>
      <c r="AY219" s="142" t="s">
        <v>110</v>
      </c>
    </row>
    <row r="220" spans="2:65" s="1" customFormat="1" ht="16.5" customHeight="1" x14ac:dyDescent="0.2">
      <c r="B220" s="30"/>
      <c r="C220" s="155" t="s">
        <v>321</v>
      </c>
      <c r="D220" s="155" t="s">
        <v>192</v>
      </c>
      <c r="E220" s="156" t="s">
        <v>322</v>
      </c>
      <c r="F220" s="157" t="s">
        <v>323</v>
      </c>
      <c r="G220" s="158" t="s">
        <v>134</v>
      </c>
      <c r="H220" s="159">
        <v>92.82</v>
      </c>
      <c r="I220" s="160"/>
      <c r="J220" s="161">
        <f>ROUND(I220*H220,2)</f>
        <v>0</v>
      </c>
      <c r="K220" s="162"/>
      <c r="L220" s="163"/>
      <c r="M220" s="164" t="s">
        <v>1</v>
      </c>
      <c r="N220" s="165" t="s">
        <v>38</v>
      </c>
      <c r="P220" s="136">
        <f>O220*H220</f>
        <v>0</v>
      </c>
      <c r="Q220" s="136">
        <v>5.6000000000000001E-2</v>
      </c>
      <c r="R220" s="136">
        <f>Q220*H220</f>
        <v>5.1979199999999999</v>
      </c>
      <c r="S220" s="136">
        <v>0</v>
      </c>
      <c r="T220" s="137">
        <f>S220*H220</f>
        <v>0</v>
      </c>
      <c r="AR220" s="138" t="s">
        <v>156</v>
      </c>
      <c r="AT220" s="138" t="s">
        <v>192</v>
      </c>
      <c r="AU220" s="138" t="s">
        <v>80</v>
      </c>
      <c r="AY220" s="15" t="s">
        <v>110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5" t="s">
        <v>78</v>
      </c>
      <c r="BK220" s="139">
        <f>ROUND(I220*H220,2)</f>
        <v>0</v>
      </c>
      <c r="BL220" s="15" t="s">
        <v>116</v>
      </c>
      <c r="BM220" s="138" t="s">
        <v>324</v>
      </c>
    </row>
    <row r="221" spans="2:65" s="12" customFormat="1" ht="11.25" x14ac:dyDescent="0.2">
      <c r="B221" s="140"/>
      <c r="D221" s="141" t="s">
        <v>118</v>
      </c>
      <c r="F221" s="143" t="s">
        <v>325</v>
      </c>
      <c r="H221" s="144">
        <v>92.82</v>
      </c>
      <c r="I221" s="145"/>
      <c r="L221" s="140"/>
      <c r="M221" s="146"/>
      <c r="T221" s="147"/>
      <c r="AT221" s="142" t="s">
        <v>118</v>
      </c>
      <c r="AU221" s="142" t="s">
        <v>80</v>
      </c>
      <c r="AV221" s="12" t="s">
        <v>80</v>
      </c>
      <c r="AW221" s="12" t="s">
        <v>4</v>
      </c>
      <c r="AX221" s="12" t="s">
        <v>78</v>
      </c>
      <c r="AY221" s="142" t="s">
        <v>110</v>
      </c>
    </row>
    <row r="222" spans="2:65" s="1" customFormat="1" ht="24.2" customHeight="1" x14ac:dyDescent="0.2">
      <c r="B222" s="30"/>
      <c r="C222" s="126" t="s">
        <v>326</v>
      </c>
      <c r="D222" s="126" t="s">
        <v>112</v>
      </c>
      <c r="E222" s="127" t="s">
        <v>327</v>
      </c>
      <c r="F222" s="128" t="s">
        <v>328</v>
      </c>
      <c r="G222" s="129" t="s">
        <v>141</v>
      </c>
      <c r="H222" s="130">
        <v>16.285</v>
      </c>
      <c r="I222" s="131"/>
      <c r="J222" s="132">
        <f>ROUND(I222*H222,2)</f>
        <v>0</v>
      </c>
      <c r="K222" s="133"/>
      <c r="L222" s="30"/>
      <c r="M222" s="134" t="s">
        <v>1</v>
      </c>
      <c r="N222" s="135" t="s">
        <v>38</v>
      </c>
      <c r="P222" s="136">
        <f>O222*H222</f>
        <v>0</v>
      </c>
      <c r="Q222" s="136">
        <v>2.2563399999999998</v>
      </c>
      <c r="R222" s="136">
        <f>Q222*H222</f>
        <v>36.744496899999994</v>
      </c>
      <c r="S222" s="136">
        <v>0</v>
      </c>
      <c r="T222" s="137">
        <f>S222*H222</f>
        <v>0</v>
      </c>
      <c r="AR222" s="138" t="s">
        <v>116</v>
      </c>
      <c r="AT222" s="138" t="s">
        <v>112</v>
      </c>
      <c r="AU222" s="138" t="s">
        <v>80</v>
      </c>
      <c r="AY222" s="15" t="s">
        <v>110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5" t="s">
        <v>78</v>
      </c>
      <c r="BK222" s="139">
        <f>ROUND(I222*H222,2)</f>
        <v>0</v>
      </c>
      <c r="BL222" s="15" t="s">
        <v>116</v>
      </c>
      <c r="BM222" s="138" t="s">
        <v>329</v>
      </c>
    </row>
    <row r="223" spans="2:65" s="12" customFormat="1" ht="11.25" x14ac:dyDescent="0.2">
      <c r="B223" s="140"/>
      <c r="D223" s="141" t="s">
        <v>118</v>
      </c>
      <c r="E223" s="142" t="s">
        <v>1</v>
      </c>
      <c r="F223" s="143" t="s">
        <v>330</v>
      </c>
      <c r="H223" s="144">
        <v>15.645</v>
      </c>
      <c r="I223" s="145"/>
      <c r="L223" s="140"/>
      <c r="M223" s="146"/>
      <c r="T223" s="147"/>
      <c r="AT223" s="142" t="s">
        <v>118</v>
      </c>
      <c r="AU223" s="142" t="s">
        <v>80</v>
      </c>
      <c r="AV223" s="12" t="s">
        <v>80</v>
      </c>
      <c r="AW223" s="12" t="s">
        <v>30</v>
      </c>
      <c r="AX223" s="12" t="s">
        <v>73</v>
      </c>
      <c r="AY223" s="142" t="s">
        <v>110</v>
      </c>
    </row>
    <row r="224" spans="2:65" s="12" customFormat="1" ht="11.25" x14ac:dyDescent="0.2">
      <c r="B224" s="140"/>
      <c r="D224" s="141" t="s">
        <v>118</v>
      </c>
      <c r="E224" s="142" t="s">
        <v>1</v>
      </c>
      <c r="F224" s="143" t="s">
        <v>331</v>
      </c>
      <c r="H224" s="144">
        <v>0.64</v>
      </c>
      <c r="I224" s="145"/>
      <c r="L224" s="140"/>
      <c r="M224" s="146"/>
      <c r="T224" s="147"/>
      <c r="AT224" s="142" t="s">
        <v>118</v>
      </c>
      <c r="AU224" s="142" t="s">
        <v>80</v>
      </c>
      <c r="AV224" s="12" t="s">
        <v>80</v>
      </c>
      <c r="AW224" s="12" t="s">
        <v>30</v>
      </c>
      <c r="AX224" s="12" t="s">
        <v>73</v>
      </c>
      <c r="AY224" s="142" t="s">
        <v>110</v>
      </c>
    </row>
    <row r="225" spans="2:65" s="13" customFormat="1" ht="11.25" x14ac:dyDescent="0.2">
      <c r="B225" s="148"/>
      <c r="D225" s="141" t="s">
        <v>118</v>
      </c>
      <c r="E225" s="149" t="s">
        <v>1</v>
      </c>
      <c r="F225" s="150" t="s">
        <v>121</v>
      </c>
      <c r="H225" s="151">
        <v>16.285</v>
      </c>
      <c r="I225" s="152"/>
      <c r="L225" s="148"/>
      <c r="M225" s="153"/>
      <c r="T225" s="154"/>
      <c r="AT225" s="149" t="s">
        <v>118</v>
      </c>
      <c r="AU225" s="149" t="s">
        <v>80</v>
      </c>
      <c r="AV225" s="13" t="s">
        <v>116</v>
      </c>
      <c r="AW225" s="13" t="s">
        <v>30</v>
      </c>
      <c r="AX225" s="13" t="s">
        <v>78</v>
      </c>
      <c r="AY225" s="149" t="s">
        <v>110</v>
      </c>
    </row>
    <row r="226" spans="2:65" s="1" customFormat="1" ht="24.2" customHeight="1" x14ac:dyDescent="0.2">
      <c r="B226" s="30"/>
      <c r="C226" s="126" t="s">
        <v>332</v>
      </c>
      <c r="D226" s="126" t="s">
        <v>112</v>
      </c>
      <c r="E226" s="127" t="s">
        <v>333</v>
      </c>
      <c r="F226" s="128" t="s">
        <v>334</v>
      </c>
      <c r="G226" s="129" t="s">
        <v>134</v>
      </c>
      <c r="H226" s="130">
        <v>14</v>
      </c>
      <c r="I226" s="131"/>
      <c r="J226" s="132">
        <f>ROUND(I226*H226,2)</f>
        <v>0</v>
      </c>
      <c r="K226" s="133"/>
      <c r="L226" s="30"/>
      <c r="M226" s="134" t="s">
        <v>1</v>
      </c>
      <c r="N226" s="135" t="s">
        <v>38</v>
      </c>
      <c r="P226" s="136">
        <f>O226*H226</f>
        <v>0</v>
      </c>
      <c r="Q226" s="136">
        <v>0</v>
      </c>
      <c r="R226" s="136">
        <f>Q226*H226</f>
        <v>0</v>
      </c>
      <c r="S226" s="136">
        <v>0</v>
      </c>
      <c r="T226" s="137">
        <f>S226*H226</f>
        <v>0</v>
      </c>
      <c r="AR226" s="138" t="s">
        <v>116</v>
      </c>
      <c r="AT226" s="138" t="s">
        <v>112</v>
      </c>
      <c r="AU226" s="138" t="s">
        <v>80</v>
      </c>
      <c r="AY226" s="15" t="s">
        <v>110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5" t="s">
        <v>78</v>
      </c>
      <c r="BK226" s="139">
        <f>ROUND(I226*H226,2)</f>
        <v>0</v>
      </c>
      <c r="BL226" s="15" t="s">
        <v>116</v>
      </c>
      <c r="BM226" s="138" t="s">
        <v>335</v>
      </c>
    </row>
    <row r="227" spans="2:65" s="12" customFormat="1" ht="11.25" x14ac:dyDescent="0.2">
      <c r="B227" s="140"/>
      <c r="D227" s="141" t="s">
        <v>118</v>
      </c>
      <c r="E227" s="142" t="s">
        <v>1</v>
      </c>
      <c r="F227" s="143" t="s">
        <v>336</v>
      </c>
      <c r="H227" s="144">
        <v>14</v>
      </c>
      <c r="I227" s="145"/>
      <c r="L227" s="140"/>
      <c r="M227" s="146"/>
      <c r="T227" s="147"/>
      <c r="AT227" s="142" t="s">
        <v>118</v>
      </c>
      <c r="AU227" s="142" t="s">
        <v>80</v>
      </c>
      <c r="AV227" s="12" t="s">
        <v>80</v>
      </c>
      <c r="AW227" s="12" t="s">
        <v>30</v>
      </c>
      <c r="AX227" s="12" t="s">
        <v>78</v>
      </c>
      <c r="AY227" s="142" t="s">
        <v>110</v>
      </c>
    </row>
    <row r="228" spans="2:65" s="1" customFormat="1" ht="24.2" customHeight="1" x14ac:dyDescent="0.2">
      <c r="B228" s="30"/>
      <c r="C228" s="126" t="s">
        <v>337</v>
      </c>
      <c r="D228" s="126" t="s">
        <v>112</v>
      </c>
      <c r="E228" s="127" t="s">
        <v>338</v>
      </c>
      <c r="F228" s="128" t="s">
        <v>339</v>
      </c>
      <c r="G228" s="129" t="s">
        <v>134</v>
      </c>
      <c r="H228" s="130">
        <v>14</v>
      </c>
      <c r="I228" s="131"/>
      <c r="J228" s="132">
        <f>ROUND(I228*H228,2)</f>
        <v>0</v>
      </c>
      <c r="K228" s="133"/>
      <c r="L228" s="30"/>
      <c r="M228" s="134" t="s">
        <v>1</v>
      </c>
      <c r="N228" s="135" t="s">
        <v>38</v>
      </c>
      <c r="P228" s="136">
        <f>O228*H228</f>
        <v>0</v>
      </c>
      <c r="Q228" s="136">
        <v>5.0000000000000002E-5</v>
      </c>
      <c r="R228" s="136">
        <f>Q228*H228</f>
        <v>6.9999999999999999E-4</v>
      </c>
      <c r="S228" s="136">
        <v>0</v>
      </c>
      <c r="T228" s="137">
        <f>S228*H228</f>
        <v>0</v>
      </c>
      <c r="AR228" s="138" t="s">
        <v>116</v>
      </c>
      <c r="AT228" s="138" t="s">
        <v>112</v>
      </c>
      <c r="AU228" s="138" t="s">
        <v>80</v>
      </c>
      <c r="AY228" s="15" t="s">
        <v>110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5" t="s">
        <v>78</v>
      </c>
      <c r="BK228" s="139">
        <f>ROUND(I228*H228,2)</f>
        <v>0</v>
      </c>
      <c r="BL228" s="15" t="s">
        <v>116</v>
      </c>
      <c r="BM228" s="138" t="s">
        <v>340</v>
      </c>
    </row>
    <row r="229" spans="2:65" s="1" customFormat="1" ht="16.5" customHeight="1" x14ac:dyDescent="0.2">
      <c r="B229" s="30"/>
      <c r="C229" s="126" t="s">
        <v>341</v>
      </c>
      <c r="D229" s="126" t="s">
        <v>112</v>
      </c>
      <c r="E229" s="127" t="s">
        <v>342</v>
      </c>
      <c r="F229" s="128" t="s">
        <v>343</v>
      </c>
      <c r="G229" s="129" t="s">
        <v>134</v>
      </c>
      <c r="H229" s="130">
        <v>14</v>
      </c>
      <c r="I229" s="131"/>
      <c r="J229" s="132">
        <f>ROUND(I229*H229,2)</f>
        <v>0</v>
      </c>
      <c r="K229" s="133"/>
      <c r="L229" s="30"/>
      <c r="M229" s="134" t="s">
        <v>1</v>
      </c>
      <c r="N229" s="135" t="s">
        <v>38</v>
      </c>
      <c r="P229" s="136">
        <f>O229*H229</f>
        <v>0</v>
      </c>
      <c r="Q229" s="136">
        <v>0</v>
      </c>
      <c r="R229" s="136">
        <f>Q229*H229</f>
        <v>0</v>
      </c>
      <c r="S229" s="136">
        <v>0</v>
      </c>
      <c r="T229" s="137">
        <f>S229*H229</f>
        <v>0</v>
      </c>
      <c r="AR229" s="138" t="s">
        <v>116</v>
      </c>
      <c r="AT229" s="138" t="s">
        <v>112</v>
      </c>
      <c r="AU229" s="138" t="s">
        <v>80</v>
      </c>
      <c r="AY229" s="15" t="s">
        <v>110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5" t="s">
        <v>78</v>
      </c>
      <c r="BK229" s="139">
        <f>ROUND(I229*H229,2)</f>
        <v>0</v>
      </c>
      <c r="BL229" s="15" t="s">
        <v>116</v>
      </c>
      <c r="BM229" s="138" t="s">
        <v>344</v>
      </c>
    </row>
    <row r="230" spans="2:65" s="1" customFormat="1" ht="33" customHeight="1" x14ac:dyDescent="0.2">
      <c r="B230" s="30"/>
      <c r="C230" s="126" t="s">
        <v>345</v>
      </c>
      <c r="D230" s="126" t="s">
        <v>112</v>
      </c>
      <c r="E230" s="127" t="s">
        <v>346</v>
      </c>
      <c r="F230" s="128" t="s">
        <v>347</v>
      </c>
      <c r="G230" s="129" t="s">
        <v>274</v>
      </c>
      <c r="H230" s="130">
        <v>22</v>
      </c>
      <c r="I230" s="131"/>
      <c r="J230" s="132">
        <f>ROUND(I230*H230,2)</f>
        <v>0</v>
      </c>
      <c r="K230" s="133"/>
      <c r="L230" s="30"/>
      <c r="M230" s="134" t="s">
        <v>1</v>
      </c>
      <c r="N230" s="135" t="s">
        <v>38</v>
      </c>
      <c r="P230" s="136">
        <f>O230*H230</f>
        <v>0</v>
      </c>
      <c r="Q230" s="136">
        <v>1.6167899999999999</v>
      </c>
      <c r="R230" s="136">
        <f>Q230*H230</f>
        <v>35.569379999999995</v>
      </c>
      <c r="S230" s="136">
        <v>0</v>
      </c>
      <c r="T230" s="137">
        <f>S230*H230</f>
        <v>0</v>
      </c>
      <c r="AR230" s="138" t="s">
        <v>116</v>
      </c>
      <c r="AT230" s="138" t="s">
        <v>112</v>
      </c>
      <c r="AU230" s="138" t="s">
        <v>80</v>
      </c>
      <c r="AY230" s="15" t="s">
        <v>110</v>
      </c>
      <c r="BE230" s="139">
        <f>IF(N230="základní",J230,0)</f>
        <v>0</v>
      </c>
      <c r="BF230" s="139">
        <f>IF(N230="snížená",J230,0)</f>
        <v>0</v>
      </c>
      <c r="BG230" s="139">
        <f>IF(N230="zákl. přenesená",J230,0)</f>
        <v>0</v>
      </c>
      <c r="BH230" s="139">
        <f>IF(N230="sníž. přenesená",J230,0)</f>
        <v>0</v>
      </c>
      <c r="BI230" s="139">
        <f>IF(N230="nulová",J230,0)</f>
        <v>0</v>
      </c>
      <c r="BJ230" s="15" t="s">
        <v>78</v>
      </c>
      <c r="BK230" s="139">
        <f>ROUND(I230*H230,2)</f>
        <v>0</v>
      </c>
      <c r="BL230" s="15" t="s">
        <v>116</v>
      </c>
      <c r="BM230" s="138" t="s">
        <v>348</v>
      </c>
    </row>
    <row r="231" spans="2:65" s="12" customFormat="1" ht="11.25" x14ac:dyDescent="0.2">
      <c r="B231" s="140"/>
      <c r="D231" s="141" t="s">
        <v>118</v>
      </c>
      <c r="E231" s="142" t="s">
        <v>1</v>
      </c>
      <c r="F231" s="143" t="s">
        <v>349</v>
      </c>
      <c r="H231" s="144">
        <v>14</v>
      </c>
      <c r="I231" s="145"/>
      <c r="L231" s="140"/>
      <c r="M231" s="146"/>
      <c r="T231" s="147"/>
      <c r="AT231" s="142" t="s">
        <v>118</v>
      </c>
      <c r="AU231" s="142" t="s">
        <v>80</v>
      </c>
      <c r="AV231" s="12" t="s">
        <v>80</v>
      </c>
      <c r="AW231" s="12" t="s">
        <v>30</v>
      </c>
      <c r="AX231" s="12" t="s">
        <v>73</v>
      </c>
      <c r="AY231" s="142" t="s">
        <v>110</v>
      </c>
    </row>
    <row r="232" spans="2:65" s="12" customFormat="1" ht="11.25" x14ac:dyDescent="0.2">
      <c r="B232" s="140"/>
      <c r="D232" s="141" t="s">
        <v>118</v>
      </c>
      <c r="E232" s="142" t="s">
        <v>1</v>
      </c>
      <c r="F232" s="143" t="s">
        <v>350</v>
      </c>
      <c r="H232" s="144">
        <v>8</v>
      </c>
      <c r="I232" s="145"/>
      <c r="L232" s="140"/>
      <c r="M232" s="146"/>
      <c r="T232" s="147"/>
      <c r="AT232" s="142" t="s">
        <v>118</v>
      </c>
      <c r="AU232" s="142" t="s">
        <v>80</v>
      </c>
      <c r="AV232" s="12" t="s">
        <v>80</v>
      </c>
      <c r="AW232" s="12" t="s">
        <v>30</v>
      </c>
      <c r="AX232" s="12" t="s">
        <v>73</v>
      </c>
      <c r="AY232" s="142" t="s">
        <v>110</v>
      </c>
    </row>
    <row r="233" spans="2:65" s="13" customFormat="1" ht="11.25" x14ac:dyDescent="0.2">
      <c r="B233" s="148"/>
      <c r="D233" s="141" t="s">
        <v>118</v>
      </c>
      <c r="E233" s="149" t="s">
        <v>1</v>
      </c>
      <c r="F233" s="150" t="s">
        <v>121</v>
      </c>
      <c r="H233" s="151">
        <v>22</v>
      </c>
      <c r="I233" s="152"/>
      <c r="L233" s="148"/>
      <c r="M233" s="153"/>
      <c r="T233" s="154"/>
      <c r="AT233" s="149" t="s">
        <v>118</v>
      </c>
      <c r="AU233" s="149" t="s">
        <v>80</v>
      </c>
      <c r="AV233" s="13" t="s">
        <v>116</v>
      </c>
      <c r="AW233" s="13" t="s">
        <v>30</v>
      </c>
      <c r="AX233" s="13" t="s">
        <v>78</v>
      </c>
      <c r="AY233" s="149" t="s">
        <v>110</v>
      </c>
    </row>
    <row r="234" spans="2:65" s="1" customFormat="1" ht="24.2" customHeight="1" x14ac:dyDescent="0.2">
      <c r="B234" s="30"/>
      <c r="C234" s="126" t="s">
        <v>351</v>
      </c>
      <c r="D234" s="126" t="s">
        <v>112</v>
      </c>
      <c r="E234" s="127" t="s">
        <v>352</v>
      </c>
      <c r="F234" s="128" t="s">
        <v>353</v>
      </c>
      <c r="G234" s="129" t="s">
        <v>134</v>
      </c>
      <c r="H234" s="130">
        <v>4</v>
      </c>
      <c r="I234" s="131"/>
      <c r="J234" s="132">
        <f>ROUND(I234*H234,2)</f>
        <v>0</v>
      </c>
      <c r="K234" s="133"/>
      <c r="L234" s="30"/>
      <c r="M234" s="134" t="s">
        <v>1</v>
      </c>
      <c r="N234" s="135" t="s">
        <v>38</v>
      </c>
      <c r="P234" s="136">
        <f>O234*H234</f>
        <v>0</v>
      </c>
      <c r="Q234" s="136">
        <v>0.14760999999999999</v>
      </c>
      <c r="R234" s="136">
        <f>Q234*H234</f>
        <v>0.59043999999999996</v>
      </c>
      <c r="S234" s="136">
        <v>0</v>
      </c>
      <c r="T234" s="137">
        <f>S234*H234</f>
        <v>0</v>
      </c>
      <c r="AR234" s="138" t="s">
        <v>116</v>
      </c>
      <c r="AT234" s="138" t="s">
        <v>112</v>
      </c>
      <c r="AU234" s="138" t="s">
        <v>80</v>
      </c>
      <c r="AY234" s="15" t="s">
        <v>110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5" t="s">
        <v>78</v>
      </c>
      <c r="BK234" s="139">
        <f>ROUND(I234*H234,2)</f>
        <v>0</v>
      </c>
      <c r="BL234" s="15" t="s">
        <v>116</v>
      </c>
      <c r="BM234" s="138" t="s">
        <v>354</v>
      </c>
    </row>
    <row r="235" spans="2:65" s="12" customFormat="1" ht="11.25" x14ac:dyDescent="0.2">
      <c r="B235" s="140"/>
      <c r="D235" s="141" t="s">
        <v>118</v>
      </c>
      <c r="E235" s="142" t="s">
        <v>1</v>
      </c>
      <c r="F235" s="143" t="s">
        <v>355</v>
      </c>
      <c r="H235" s="144">
        <v>4</v>
      </c>
      <c r="I235" s="145"/>
      <c r="L235" s="140"/>
      <c r="M235" s="146"/>
      <c r="T235" s="147"/>
      <c r="AT235" s="142" t="s">
        <v>118</v>
      </c>
      <c r="AU235" s="142" t="s">
        <v>80</v>
      </c>
      <c r="AV235" s="12" t="s">
        <v>80</v>
      </c>
      <c r="AW235" s="12" t="s">
        <v>30</v>
      </c>
      <c r="AX235" s="12" t="s">
        <v>78</v>
      </c>
      <c r="AY235" s="142" t="s">
        <v>110</v>
      </c>
    </row>
    <row r="236" spans="2:65" s="1" customFormat="1" ht="24.2" customHeight="1" x14ac:dyDescent="0.2">
      <c r="B236" s="30"/>
      <c r="C236" s="155" t="s">
        <v>356</v>
      </c>
      <c r="D236" s="155" t="s">
        <v>192</v>
      </c>
      <c r="E236" s="156" t="s">
        <v>357</v>
      </c>
      <c r="F236" s="157" t="s">
        <v>358</v>
      </c>
      <c r="G236" s="158" t="s">
        <v>274</v>
      </c>
      <c r="H236" s="159">
        <v>14.4</v>
      </c>
      <c r="I236" s="160"/>
      <c r="J236" s="161">
        <f>ROUND(I236*H236,2)</f>
        <v>0</v>
      </c>
      <c r="K236" s="162"/>
      <c r="L236" s="163"/>
      <c r="M236" s="164" t="s">
        <v>1</v>
      </c>
      <c r="N236" s="165" t="s">
        <v>38</v>
      </c>
      <c r="P236" s="136">
        <f>O236*H236</f>
        <v>0</v>
      </c>
      <c r="Q236" s="136">
        <v>4.5999999999999999E-2</v>
      </c>
      <c r="R236" s="136">
        <f>Q236*H236</f>
        <v>0.66239999999999999</v>
      </c>
      <c r="S236" s="136">
        <v>0</v>
      </c>
      <c r="T236" s="137">
        <f>S236*H236</f>
        <v>0</v>
      </c>
      <c r="AR236" s="138" t="s">
        <v>156</v>
      </c>
      <c r="AT236" s="138" t="s">
        <v>192</v>
      </c>
      <c r="AU236" s="138" t="s">
        <v>80</v>
      </c>
      <c r="AY236" s="15" t="s">
        <v>110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5" t="s">
        <v>78</v>
      </c>
      <c r="BK236" s="139">
        <f>ROUND(I236*H236,2)</f>
        <v>0</v>
      </c>
      <c r="BL236" s="15" t="s">
        <v>116</v>
      </c>
      <c r="BM236" s="138" t="s">
        <v>359</v>
      </c>
    </row>
    <row r="237" spans="2:65" s="12" customFormat="1" ht="11.25" x14ac:dyDescent="0.2">
      <c r="B237" s="140"/>
      <c r="D237" s="141" t="s">
        <v>118</v>
      </c>
      <c r="F237" s="143" t="s">
        <v>360</v>
      </c>
      <c r="H237" s="144">
        <v>14.4</v>
      </c>
      <c r="I237" s="145"/>
      <c r="L237" s="140"/>
      <c r="M237" s="146"/>
      <c r="T237" s="147"/>
      <c r="AT237" s="142" t="s">
        <v>118</v>
      </c>
      <c r="AU237" s="142" t="s">
        <v>80</v>
      </c>
      <c r="AV237" s="12" t="s">
        <v>80</v>
      </c>
      <c r="AW237" s="12" t="s">
        <v>4</v>
      </c>
      <c r="AX237" s="12" t="s">
        <v>78</v>
      </c>
      <c r="AY237" s="142" t="s">
        <v>110</v>
      </c>
    </row>
    <row r="238" spans="2:65" s="11" customFormat="1" ht="22.9" customHeight="1" x14ac:dyDescent="0.2">
      <c r="B238" s="114"/>
      <c r="D238" s="115" t="s">
        <v>72</v>
      </c>
      <c r="E238" s="124" t="s">
        <v>361</v>
      </c>
      <c r="F238" s="124" t="s">
        <v>362</v>
      </c>
      <c r="I238" s="117"/>
      <c r="J238" s="125">
        <f>BK238</f>
        <v>0</v>
      </c>
      <c r="L238" s="114"/>
      <c r="M238" s="119"/>
      <c r="P238" s="120">
        <f>SUM(P239:P245)</f>
        <v>0</v>
      </c>
      <c r="R238" s="120">
        <f>SUM(R239:R245)</f>
        <v>0</v>
      </c>
      <c r="T238" s="121">
        <f>SUM(T239:T245)</f>
        <v>0</v>
      </c>
      <c r="AR238" s="115" t="s">
        <v>78</v>
      </c>
      <c r="AT238" s="122" t="s">
        <v>72</v>
      </c>
      <c r="AU238" s="122" t="s">
        <v>78</v>
      </c>
      <c r="AY238" s="115" t="s">
        <v>110</v>
      </c>
      <c r="BK238" s="123">
        <f>SUM(BK239:BK245)</f>
        <v>0</v>
      </c>
    </row>
    <row r="239" spans="2:65" s="1" customFormat="1" ht="21.75" customHeight="1" x14ac:dyDescent="0.2">
      <c r="B239" s="30"/>
      <c r="C239" s="126" t="s">
        <v>363</v>
      </c>
      <c r="D239" s="126" t="s">
        <v>112</v>
      </c>
      <c r="E239" s="127" t="s">
        <v>364</v>
      </c>
      <c r="F239" s="128" t="s">
        <v>365</v>
      </c>
      <c r="G239" s="129" t="s">
        <v>174</v>
      </c>
      <c r="H239" s="130">
        <v>203.93</v>
      </c>
      <c r="I239" s="131"/>
      <c r="J239" s="132">
        <f>ROUND(I239*H239,2)</f>
        <v>0</v>
      </c>
      <c r="K239" s="133"/>
      <c r="L239" s="30"/>
      <c r="M239" s="134" t="s">
        <v>1</v>
      </c>
      <c r="N239" s="135" t="s">
        <v>38</v>
      </c>
      <c r="P239" s="136">
        <f>O239*H239</f>
        <v>0</v>
      </c>
      <c r="Q239" s="136">
        <v>0</v>
      </c>
      <c r="R239" s="136">
        <f>Q239*H239</f>
        <v>0</v>
      </c>
      <c r="S239" s="136">
        <v>0</v>
      </c>
      <c r="T239" s="137">
        <f>S239*H239</f>
        <v>0</v>
      </c>
      <c r="AR239" s="138" t="s">
        <v>116</v>
      </c>
      <c r="AT239" s="138" t="s">
        <v>112</v>
      </c>
      <c r="AU239" s="138" t="s">
        <v>80</v>
      </c>
      <c r="AY239" s="15" t="s">
        <v>110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5" t="s">
        <v>78</v>
      </c>
      <c r="BK239" s="139">
        <f>ROUND(I239*H239,2)</f>
        <v>0</v>
      </c>
      <c r="BL239" s="15" t="s">
        <v>116</v>
      </c>
      <c r="BM239" s="138" t="s">
        <v>366</v>
      </c>
    </row>
    <row r="240" spans="2:65" s="1" customFormat="1" ht="24.2" customHeight="1" x14ac:dyDescent="0.2">
      <c r="B240" s="30"/>
      <c r="C240" s="126" t="s">
        <v>367</v>
      </c>
      <c r="D240" s="126" t="s">
        <v>112</v>
      </c>
      <c r="E240" s="127" t="s">
        <v>368</v>
      </c>
      <c r="F240" s="128" t="s">
        <v>369</v>
      </c>
      <c r="G240" s="129" t="s">
        <v>174</v>
      </c>
      <c r="H240" s="130">
        <v>3874.67</v>
      </c>
      <c r="I240" s="131"/>
      <c r="J240" s="132">
        <f>ROUND(I240*H240,2)</f>
        <v>0</v>
      </c>
      <c r="K240" s="133"/>
      <c r="L240" s="30"/>
      <c r="M240" s="134" t="s">
        <v>1</v>
      </c>
      <c r="N240" s="135" t="s">
        <v>38</v>
      </c>
      <c r="P240" s="136">
        <f>O240*H240</f>
        <v>0</v>
      </c>
      <c r="Q240" s="136">
        <v>0</v>
      </c>
      <c r="R240" s="136">
        <f>Q240*H240</f>
        <v>0</v>
      </c>
      <c r="S240" s="136">
        <v>0</v>
      </c>
      <c r="T240" s="137">
        <f>S240*H240</f>
        <v>0</v>
      </c>
      <c r="AR240" s="138" t="s">
        <v>116</v>
      </c>
      <c r="AT240" s="138" t="s">
        <v>112</v>
      </c>
      <c r="AU240" s="138" t="s">
        <v>80</v>
      </c>
      <c r="AY240" s="15" t="s">
        <v>110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5" t="s">
        <v>78</v>
      </c>
      <c r="BK240" s="139">
        <f>ROUND(I240*H240,2)</f>
        <v>0</v>
      </c>
      <c r="BL240" s="15" t="s">
        <v>116</v>
      </c>
      <c r="BM240" s="138" t="s">
        <v>370</v>
      </c>
    </row>
    <row r="241" spans="2:65" s="12" customFormat="1" ht="11.25" x14ac:dyDescent="0.2">
      <c r="B241" s="140"/>
      <c r="D241" s="141" t="s">
        <v>118</v>
      </c>
      <c r="F241" s="143" t="s">
        <v>371</v>
      </c>
      <c r="H241" s="144">
        <v>3874.67</v>
      </c>
      <c r="I241" s="145"/>
      <c r="L241" s="140"/>
      <c r="M241" s="146"/>
      <c r="T241" s="147"/>
      <c r="AT241" s="142" t="s">
        <v>118</v>
      </c>
      <c r="AU241" s="142" t="s">
        <v>80</v>
      </c>
      <c r="AV241" s="12" t="s">
        <v>80</v>
      </c>
      <c r="AW241" s="12" t="s">
        <v>4</v>
      </c>
      <c r="AX241" s="12" t="s">
        <v>78</v>
      </c>
      <c r="AY241" s="142" t="s">
        <v>110</v>
      </c>
    </row>
    <row r="242" spans="2:65" s="1" customFormat="1" ht="44.25" customHeight="1" x14ac:dyDescent="0.2">
      <c r="B242" s="30"/>
      <c r="C242" s="126" t="s">
        <v>372</v>
      </c>
      <c r="D242" s="126" t="s">
        <v>112</v>
      </c>
      <c r="E242" s="127" t="s">
        <v>373</v>
      </c>
      <c r="F242" s="128" t="s">
        <v>374</v>
      </c>
      <c r="G242" s="129" t="s">
        <v>174</v>
      </c>
      <c r="H242" s="130">
        <v>186.33</v>
      </c>
      <c r="I242" s="131"/>
      <c r="J242" s="132">
        <f>ROUND(I242*H242,2)</f>
        <v>0</v>
      </c>
      <c r="K242" s="133"/>
      <c r="L242" s="30"/>
      <c r="M242" s="134" t="s">
        <v>1</v>
      </c>
      <c r="N242" s="135" t="s">
        <v>38</v>
      </c>
      <c r="P242" s="136">
        <f>O242*H242</f>
        <v>0</v>
      </c>
      <c r="Q242" s="136">
        <v>0</v>
      </c>
      <c r="R242" s="136">
        <f>Q242*H242</f>
        <v>0</v>
      </c>
      <c r="S242" s="136">
        <v>0</v>
      </c>
      <c r="T242" s="137">
        <f>S242*H242</f>
        <v>0</v>
      </c>
      <c r="AR242" s="138" t="s">
        <v>116</v>
      </c>
      <c r="AT242" s="138" t="s">
        <v>112</v>
      </c>
      <c r="AU242" s="138" t="s">
        <v>80</v>
      </c>
      <c r="AY242" s="15" t="s">
        <v>110</v>
      </c>
      <c r="BE242" s="139">
        <f>IF(N242="základní",J242,0)</f>
        <v>0</v>
      </c>
      <c r="BF242" s="139">
        <f>IF(N242="snížená",J242,0)</f>
        <v>0</v>
      </c>
      <c r="BG242" s="139">
        <f>IF(N242="zákl. přenesená",J242,0)</f>
        <v>0</v>
      </c>
      <c r="BH242" s="139">
        <f>IF(N242="sníž. přenesená",J242,0)</f>
        <v>0</v>
      </c>
      <c r="BI242" s="139">
        <f>IF(N242="nulová",J242,0)</f>
        <v>0</v>
      </c>
      <c r="BJ242" s="15" t="s">
        <v>78</v>
      </c>
      <c r="BK242" s="139">
        <f>ROUND(I242*H242,2)</f>
        <v>0</v>
      </c>
      <c r="BL242" s="15" t="s">
        <v>116</v>
      </c>
      <c r="BM242" s="138" t="s">
        <v>375</v>
      </c>
    </row>
    <row r="243" spans="2:65" s="12" customFormat="1" ht="11.25" x14ac:dyDescent="0.2">
      <c r="B243" s="140"/>
      <c r="D243" s="141" t="s">
        <v>118</v>
      </c>
      <c r="E243" s="142" t="s">
        <v>1</v>
      </c>
      <c r="F243" s="143" t="s">
        <v>376</v>
      </c>
      <c r="H243" s="144">
        <v>186.33</v>
      </c>
      <c r="I243" s="145"/>
      <c r="L243" s="140"/>
      <c r="M243" s="146"/>
      <c r="T243" s="147"/>
      <c r="AT243" s="142" t="s">
        <v>118</v>
      </c>
      <c r="AU243" s="142" t="s">
        <v>80</v>
      </c>
      <c r="AV243" s="12" t="s">
        <v>80</v>
      </c>
      <c r="AW243" s="12" t="s">
        <v>30</v>
      </c>
      <c r="AX243" s="12" t="s">
        <v>78</v>
      </c>
      <c r="AY243" s="142" t="s">
        <v>110</v>
      </c>
    </row>
    <row r="244" spans="2:65" s="1" customFormat="1" ht="44.25" customHeight="1" x14ac:dyDescent="0.2">
      <c r="B244" s="30"/>
      <c r="C244" s="126" t="s">
        <v>377</v>
      </c>
      <c r="D244" s="126" t="s">
        <v>112</v>
      </c>
      <c r="E244" s="127" t="s">
        <v>378</v>
      </c>
      <c r="F244" s="128" t="s">
        <v>379</v>
      </c>
      <c r="G244" s="129" t="s">
        <v>174</v>
      </c>
      <c r="H244" s="130">
        <v>17.600000000000001</v>
      </c>
      <c r="I244" s="131"/>
      <c r="J244" s="132">
        <f>ROUND(I244*H244,2)</f>
        <v>0</v>
      </c>
      <c r="K244" s="133"/>
      <c r="L244" s="30"/>
      <c r="M244" s="134" t="s">
        <v>1</v>
      </c>
      <c r="N244" s="135" t="s">
        <v>38</v>
      </c>
      <c r="P244" s="136">
        <f>O244*H244</f>
        <v>0</v>
      </c>
      <c r="Q244" s="136">
        <v>0</v>
      </c>
      <c r="R244" s="136">
        <f>Q244*H244</f>
        <v>0</v>
      </c>
      <c r="S244" s="136">
        <v>0</v>
      </c>
      <c r="T244" s="137">
        <f>S244*H244</f>
        <v>0</v>
      </c>
      <c r="AR244" s="138" t="s">
        <v>116</v>
      </c>
      <c r="AT244" s="138" t="s">
        <v>112</v>
      </c>
      <c r="AU244" s="138" t="s">
        <v>80</v>
      </c>
      <c r="AY244" s="15" t="s">
        <v>110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5" t="s">
        <v>78</v>
      </c>
      <c r="BK244" s="139">
        <f>ROUND(I244*H244,2)</f>
        <v>0</v>
      </c>
      <c r="BL244" s="15" t="s">
        <v>116</v>
      </c>
      <c r="BM244" s="138" t="s">
        <v>380</v>
      </c>
    </row>
    <row r="245" spans="2:65" s="12" customFormat="1" ht="11.25" x14ac:dyDescent="0.2">
      <c r="B245" s="140"/>
      <c r="D245" s="141" t="s">
        <v>118</v>
      </c>
      <c r="E245" s="142" t="s">
        <v>1</v>
      </c>
      <c r="F245" s="143" t="s">
        <v>381</v>
      </c>
      <c r="H245" s="144">
        <v>17.600000000000001</v>
      </c>
      <c r="I245" s="145"/>
      <c r="L245" s="140"/>
      <c r="M245" s="146"/>
      <c r="T245" s="147"/>
      <c r="AT245" s="142" t="s">
        <v>118</v>
      </c>
      <c r="AU245" s="142" t="s">
        <v>80</v>
      </c>
      <c r="AV245" s="12" t="s">
        <v>80</v>
      </c>
      <c r="AW245" s="12" t="s">
        <v>30</v>
      </c>
      <c r="AX245" s="12" t="s">
        <v>78</v>
      </c>
      <c r="AY245" s="142" t="s">
        <v>110</v>
      </c>
    </row>
    <row r="246" spans="2:65" s="11" customFormat="1" ht="22.9" customHeight="1" x14ac:dyDescent="0.2">
      <c r="B246" s="114"/>
      <c r="D246" s="115" t="s">
        <v>72</v>
      </c>
      <c r="E246" s="124" t="s">
        <v>382</v>
      </c>
      <c r="F246" s="124" t="s">
        <v>383</v>
      </c>
      <c r="I246" s="117"/>
      <c r="J246" s="125">
        <f>BK246</f>
        <v>0</v>
      </c>
      <c r="L246" s="114"/>
      <c r="M246" s="119"/>
      <c r="P246" s="120">
        <f>P247</f>
        <v>0</v>
      </c>
      <c r="R246" s="120">
        <f>R247</f>
        <v>0</v>
      </c>
      <c r="T246" s="121">
        <f>T247</f>
        <v>0</v>
      </c>
      <c r="AR246" s="115" t="s">
        <v>78</v>
      </c>
      <c r="AT246" s="122" t="s">
        <v>72</v>
      </c>
      <c r="AU246" s="122" t="s">
        <v>78</v>
      </c>
      <c r="AY246" s="115" t="s">
        <v>110</v>
      </c>
      <c r="BK246" s="123">
        <f>BK247</f>
        <v>0</v>
      </c>
    </row>
    <row r="247" spans="2:65" s="1" customFormat="1" ht="33" customHeight="1" x14ac:dyDescent="0.2">
      <c r="B247" s="30"/>
      <c r="C247" s="126" t="s">
        <v>384</v>
      </c>
      <c r="D247" s="126" t="s">
        <v>112</v>
      </c>
      <c r="E247" s="127" t="s">
        <v>385</v>
      </c>
      <c r="F247" s="128" t="s">
        <v>386</v>
      </c>
      <c r="G247" s="129" t="s">
        <v>174</v>
      </c>
      <c r="H247" s="130">
        <v>281.55399999999997</v>
      </c>
      <c r="I247" s="131"/>
      <c r="J247" s="132">
        <f>ROUND(I247*H247,2)</f>
        <v>0</v>
      </c>
      <c r="K247" s="133"/>
      <c r="L247" s="30"/>
      <c r="M247" s="134" t="s">
        <v>1</v>
      </c>
      <c r="N247" s="135" t="s">
        <v>38</v>
      </c>
      <c r="P247" s="136">
        <f>O247*H247</f>
        <v>0</v>
      </c>
      <c r="Q247" s="136">
        <v>0</v>
      </c>
      <c r="R247" s="136">
        <f>Q247*H247</f>
        <v>0</v>
      </c>
      <c r="S247" s="136">
        <v>0</v>
      </c>
      <c r="T247" s="137">
        <f>S247*H247</f>
        <v>0</v>
      </c>
      <c r="AR247" s="138" t="s">
        <v>116</v>
      </c>
      <c r="AT247" s="138" t="s">
        <v>112</v>
      </c>
      <c r="AU247" s="138" t="s">
        <v>80</v>
      </c>
      <c r="AY247" s="15" t="s">
        <v>110</v>
      </c>
      <c r="BE247" s="139">
        <f>IF(N247="základní",J247,0)</f>
        <v>0</v>
      </c>
      <c r="BF247" s="139">
        <f>IF(N247="snížená",J247,0)</f>
        <v>0</v>
      </c>
      <c r="BG247" s="139">
        <f>IF(N247="zákl. přenesená",J247,0)</f>
        <v>0</v>
      </c>
      <c r="BH247" s="139">
        <f>IF(N247="sníž. přenesená",J247,0)</f>
        <v>0</v>
      </c>
      <c r="BI247" s="139">
        <f>IF(N247="nulová",J247,0)</f>
        <v>0</v>
      </c>
      <c r="BJ247" s="15" t="s">
        <v>78</v>
      </c>
      <c r="BK247" s="139">
        <f>ROUND(I247*H247,2)</f>
        <v>0</v>
      </c>
      <c r="BL247" s="15" t="s">
        <v>116</v>
      </c>
      <c r="BM247" s="138" t="s">
        <v>387</v>
      </c>
    </row>
    <row r="248" spans="2:65" s="11" customFormat="1" ht="25.9" customHeight="1" x14ac:dyDescent="0.2">
      <c r="B248" s="114"/>
      <c r="D248" s="115" t="s">
        <v>72</v>
      </c>
      <c r="E248" s="116" t="s">
        <v>388</v>
      </c>
      <c r="F248" s="116" t="s">
        <v>389</v>
      </c>
      <c r="I248" s="117"/>
      <c r="J248" s="118">
        <f>BK248</f>
        <v>0</v>
      </c>
      <c r="L248" s="114"/>
      <c r="M248" s="119"/>
      <c r="P248" s="120">
        <f>SUM(P249:P251)</f>
        <v>0</v>
      </c>
      <c r="R248" s="120">
        <f>SUM(R249:R251)</f>
        <v>0</v>
      </c>
      <c r="T248" s="121">
        <f>SUM(T249:T251)</f>
        <v>0</v>
      </c>
      <c r="AR248" s="115" t="s">
        <v>138</v>
      </c>
      <c r="AT248" s="122" t="s">
        <v>72</v>
      </c>
      <c r="AU248" s="122" t="s">
        <v>73</v>
      </c>
      <c r="AY248" s="115" t="s">
        <v>110</v>
      </c>
      <c r="BK248" s="123">
        <f>SUM(BK249:BK251)</f>
        <v>0</v>
      </c>
    </row>
    <row r="249" spans="2:65" s="1" customFormat="1" ht="16.5" customHeight="1" x14ac:dyDescent="0.2">
      <c r="B249" s="30"/>
      <c r="C249" s="126" t="s">
        <v>390</v>
      </c>
      <c r="D249" s="126" t="s">
        <v>112</v>
      </c>
      <c r="E249" s="127" t="s">
        <v>391</v>
      </c>
      <c r="F249" s="128" t="s">
        <v>392</v>
      </c>
      <c r="G249" s="129" t="s">
        <v>393</v>
      </c>
      <c r="H249" s="130">
        <v>1</v>
      </c>
      <c r="I249" s="131"/>
      <c r="J249" s="132">
        <f>ROUND(I249*H249,2)</f>
        <v>0</v>
      </c>
      <c r="K249" s="133"/>
      <c r="L249" s="30"/>
      <c r="M249" s="134" t="s">
        <v>1</v>
      </c>
      <c r="N249" s="135" t="s">
        <v>38</v>
      </c>
      <c r="P249" s="136">
        <f>O249*H249</f>
        <v>0</v>
      </c>
      <c r="Q249" s="136">
        <v>0</v>
      </c>
      <c r="R249" s="136">
        <f>Q249*H249</f>
        <v>0</v>
      </c>
      <c r="S249" s="136">
        <v>0</v>
      </c>
      <c r="T249" s="137">
        <f>S249*H249</f>
        <v>0</v>
      </c>
      <c r="AR249" s="138" t="s">
        <v>394</v>
      </c>
      <c r="AT249" s="138" t="s">
        <v>112</v>
      </c>
      <c r="AU249" s="138" t="s">
        <v>78</v>
      </c>
      <c r="AY249" s="15" t="s">
        <v>110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5" t="s">
        <v>78</v>
      </c>
      <c r="BK249" s="139">
        <f>ROUND(I249*H249,2)</f>
        <v>0</v>
      </c>
      <c r="BL249" s="15" t="s">
        <v>394</v>
      </c>
      <c r="BM249" s="138" t="s">
        <v>395</v>
      </c>
    </row>
    <row r="250" spans="2:65" s="1" customFormat="1" ht="24.2" customHeight="1" x14ac:dyDescent="0.2">
      <c r="B250" s="30"/>
      <c r="C250" s="126" t="s">
        <v>396</v>
      </c>
      <c r="D250" s="126" t="s">
        <v>112</v>
      </c>
      <c r="E250" s="127" t="s">
        <v>397</v>
      </c>
      <c r="F250" s="128" t="s">
        <v>398</v>
      </c>
      <c r="G250" s="129" t="s">
        <v>393</v>
      </c>
      <c r="H250" s="130">
        <v>1</v>
      </c>
      <c r="I250" s="131"/>
      <c r="J250" s="132">
        <f>ROUND(I250*H250,2)</f>
        <v>0</v>
      </c>
      <c r="K250" s="133"/>
      <c r="L250" s="30"/>
      <c r="M250" s="134" t="s">
        <v>1</v>
      </c>
      <c r="N250" s="135" t="s">
        <v>38</v>
      </c>
      <c r="P250" s="136">
        <f>O250*H250</f>
        <v>0</v>
      </c>
      <c r="Q250" s="136">
        <v>0</v>
      </c>
      <c r="R250" s="136">
        <f>Q250*H250</f>
        <v>0</v>
      </c>
      <c r="S250" s="136">
        <v>0</v>
      </c>
      <c r="T250" s="137">
        <f>S250*H250</f>
        <v>0</v>
      </c>
      <c r="AR250" s="138" t="s">
        <v>394</v>
      </c>
      <c r="AT250" s="138" t="s">
        <v>112</v>
      </c>
      <c r="AU250" s="138" t="s">
        <v>78</v>
      </c>
      <c r="AY250" s="15" t="s">
        <v>110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5" t="s">
        <v>78</v>
      </c>
      <c r="BK250" s="139">
        <f>ROUND(I250*H250,2)</f>
        <v>0</v>
      </c>
      <c r="BL250" s="15" t="s">
        <v>394</v>
      </c>
      <c r="BM250" s="138" t="s">
        <v>399</v>
      </c>
    </row>
    <row r="251" spans="2:65" s="1" customFormat="1" ht="16.5" customHeight="1" x14ac:dyDescent="0.2">
      <c r="B251" s="30"/>
      <c r="C251" s="126" t="s">
        <v>400</v>
      </c>
      <c r="D251" s="126" t="s">
        <v>112</v>
      </c>
      <c r="E251" s="127" t="s">
        <v>401</v>
      </c>
      <c r="F251" s="128" t="s">
        <v>402</v>
      </c>
      <c r="G251" s="129" t="s">
        <v>393</v>
      </c>
      <c r="H251" s="130">
        <v>1</v>
      </c>
      <c r="I251" s="131"/>
      <c r="J251" s="132">
        <f>ROUND(I251*H251,2)</f>
        <v>0</v>
      </c>
      <c r="K251" s="133"/>
      <c r="L251" s="30"/>
      <c r="M251" s="166" t="s">
        <v>1</v>
      </c>
      <c r="N251" s="167" t="s">
        <v>38</v>
      </c>
      <c r="O251" s="168"/>
      <c r="P251" s="169">
        <f>O251*H251</f>
        <v>0</v>
      </c>
      <c r="Q251" s="169">
        <v>0</v>
      </c>
      <c r="R251" s="169">
        <f>Q251*H251</f>
        <v>0</v>
      </c>
      <c r="S251" s="169">
        <v>0</v>
      </c>
      <c r="T251" s="170">
        <f>S251*H251</f>
        <v>0</v>
      </c>
      <c r="AR251" s="138" t="s">
        <v>394</v>
      </c>
      <c r="AT251" s="138" t="s">
        <v>112</v>
      </c>
      <c r="AU251" s="138" t="s">
        <v>78</v>
      </c>
      <c r="AY251" s="15" t="s">
        <v>110</v>
      </c>
      <c r="BE251" s="139">
        <f>IF(N251="základní",J251,0)</f>
        <v>0</v>
      </c>
      <c r="BF251" s="139">
        <f>IF(N251="snížená",J251,0)</f>
        <v>0</v>
      </c>
      <c r="BG251" s="139">
        <f>IF(N251="zákl. přenesená",J251,0)</f>
        <v>0</v>
      </c>
      <c r="BH251" s="139">
        <f>IF(N251="sníž. přenesená",J251,0)</f>
        <v>0</v>
      </c>
      <c r="BI251" s="139">
        <f>IF(N251="nulová",J251,0)</f>
        <v>0</v>
      </c>
      <c r="BJ251" s="15" t="s">
        <v>78</v>
      </c>
      <c r="BK251" s="139">
        <f>ROUND(I251*H251,2)</f>
        <v>0</v>
      </c>
      <c r="BL251" s="15" t="s">
        <v>394</v>
      </c>
      <c r="BM251" s="138" t="s">
        <v>403</v>
      </c>
    </row>
    <row r="252" spans="2:65" s="1" customFormat="1" ht="6.95" customHeight="1" x14ac:dyDescent="0.2">
      <c r="B252" s="42"/>
      <c r="C252" s="43"/>
      <c r="D252" s="43"/>
      <c r="E252" s="43"/>
      <c r="F252" s="43"/>
      <c r="G252" s="43"/>
      <c r="H252" s="43"/>
      <c r="I252" s="43"/>
      <c r="J252" s="43"/>
      <c r="K252" s="43"/>
      <c r="L252" s="30"/>
    </row>
  </sheetData>
  <sheetProtection algorithmName="SHA-512" hashValue="X0pPyG0+Bq2DiuNVUU6TgeE7SudiAD8OEZ9GnkHbMcK8+MgGXr4zQNYos0VXLRSwd080tbt0gNVFIIjgYB+1Hw==" saltValue="VmQdnzZF0L3blBSXM2nbcxfuiTZ/UTERDF/8J5mDUCagl0H//To+Kd1VlgIxmft6V7XpkaTeukVrjQTvOUg8VQ==" spinCount="100000" sheet="1" objects="1" scenarios="1" formatColumns="0" formatRows="0" autoFilter="0"/>
  <autoFilter ref="C119:K251" xr:uid="{00000000-0009-0000-0000-000001000000}"/>
  <mergeCells count="6">
    <mergeCell ref="L2:V2"/>
    <mergeCell ref="E7:H7"/>
    <mergeCell ref="E16:H16"/>
    <mergeCell ref="E25:H25"/>
    <mergeCell ref="E85:H85"/>
    <mergeCell ref="E112:H1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N5 - Benešov ul. Na S...</vt:lpstr>
      <vt:lpstr>'N5 - Benešov ul. Na S...'!Názvy_tisku</vt:lpstr>
      <vt:lpstr>'Rekapitulace stavby'!Názvy_tisku</vt:lpstr>
      <vt:lpstr>'N5 - Benešov ul. Na S...'!Oblast_tisku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2025-05-29T14:05:38Z</dcterms:created>
  <dcterms:modified xsi:type="dcterms:W3CDTF">2025-06-01T15:40:02Z</dcterms:modified>
</cp:coreProperties>
</file>