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D:\projekty\2022_MKB-knihovna\DPS\250710_VR-rozdelene\"/>
    </mc:Choice>
  </mc:AlternateContent>
  <xr:revisionPtr revIDLastSave="0" documentId="13_ncr:1_{3CA1FBFE-D295-40B1-9B38-8D1E8BD514C0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Rekapitulace stavby" sheetId="1" r:id="rId1"/>
    <sheet name="001-08-01 - Knihovnický n..." sheetId="2" r:id="rId2"/>
  </sheets>
  <definedNames>
    <definedName name="_xlnm._FilterDatabase" localSheetId="1" hidden="1">'001-08-01 - Knihovnický n...'!$C$123:$K$162</definedName>
    <definedName name="_xlnm.Print_Titles" localSheetId="1">'001-08-01 - Knihovnický n...'!$123:$123</definedName>
    <definedName name="_xlnm.Print_Titles" localSheetId="0">'Rekapitulace stavby'!$92:$92</definedName>
    <definedName name="_xlnm.Print_Area" localSheetId="1">'001-08-01 - Knihovnický n...'!$C$4:$J$76,'001-08-01 - Knihovnický n...'!$C$82:$J$101,'001-08-01 - Knihovnický n...'!$C$107:$K$162</definedName>
    <definedName name="_xlnm.Print_Area" localSheetId="0">'Rekapitulace stavby'!$D$4:$AO$76,'Rekapitulace stavby'!$C$82:$AQ$98</definedName>
  </definedNames>
  <calcPr calcId="191029"/>
</workbook>
</file>

<file path=xl/calcChain.xml><?xml version="1.0" encoding="utf-8"?>
<calcChain xmlns="http://schemas.openxmlformats.org/spreadsheetml/2006/main">
  <c r="J41" i="2" l="1"/>
  <c r="J40" i="2"/>
  <c r="AY97" i="1" s="1"/>
  <c r="J39" i="2"/>
  <c r="AX97" i="1"/>
  <c r="BI162" i="2"/>
  <c r="BH162" i="2"/>
  <c r="BG162" i="2"/>
  <c r="BF162" i="2"/>
  <c r="T162" i="2"/>
  <c r="R162" i="2"/>
  <c r="P162" i="2"/>
  <c r="BI161" i="2"/>
  <c r="BH161" i="2"/>
  <c r="BG161" i="2"/>
  <c r="BF161" i="2"/>
  <c r="T161" i="2"/>
  <c r="R161" i="2"/>
  <c r="P161" i="2"/>
  <c r="BI159" i="2"/>
  <c r="BH159" i="2"/>
  <c r="BG159" i="2"/>
  <c r="BF159" i="2"/>
  <c r="T159" i="2"/>
  <c r="R159" i="2"/>
  <c r="P159" i="2"/>
  <c r="BI157" i="2"/>
  <c r="BH157" i="2"/>
  <c r="BG157" i="2"/>
  <c r="BF157" i="2"/>
  <c r="T157" i="2"/>
  <c r="R157" i="2"/>
  <c r="P157" i="2"/>
  <c r="BI155" i="2"/>
  <c r="BH155" i="2"/>
  <c r="BG155" i="2"/>
  <c r="BF155" i="2"/>
  <c r="T155" i="2"/>
  <c r="R155" i="2"/>
  <c r="P155" i="2"/>
  <c r="BI153" i="2"/>
  <c r="BH153" i="2"/>
  <c r="BG153" i="2"/>
  <c r="BF153" i="2"/>
  <c r="T153" i="2"/>
  <c r="R153" i="2"/>
  <c r="P153" i="2"/>
  <c r="BI151" i="2"/>
  <c r="BH151" i="2"/>
  <c r="BG151" i="2"/>
  <c r="BF151" i="2"/>
  <c r="T151" i="2"/>
  <c r="R151" i="2"/>
  <c r="P151" i="2"/>
  <c r="BI149" i="2"/>
  <c r="BH149" i="2"/>
  <c r="BG149" i="2"/>
  <c r="BF149" i="2"/>
  <c r="T149" i="2"/>
  <c r="R149" i="2"/>
  <c r="P149" i="2"/>
  <c r="BI147" i="2"/>
  <c r="BH147" i="2"/>
  <c r="BG147" i="2"/>
  <c r="BF147" i="2"/>
  <c r="T147" i="2"/>
  <c r="R147" i="2"/>
  <c r="P147" i="2"/>
  <c r="BI145" i="2"/>
  <c r="BH145" i="2"/>
  <c r="BG145" i="2"/>
  <c r="BF145" i="2"/>
  <c r="T145" i="2"/>
  <c r="R145" i="2"/>
  <c r="P145" i="2"/>
  <c r="BI143" i="2"/>
  <c r="BH143" i="2"/>
  <c r="BG143" i="2"/>
  <c r="BF143" i="2"/>
  <c r="T143" i="2"/>
  <c r="R143" i="2"/>
  <c r="P143" i="2"/>
  <c r="BI141" i="2"/>
  <c r="BH141" i="2"/>
  <c r="BG141" i="2"/>
  <c r="BF141" i="2"/>
  <c r="T141" i="2"/>
  <c r="R141" i="2"/>
  <c r="P141" i="2"/>
  <c r="BI139" i="2"/>
  <c r="BH139" i="2"/>
  <c r="BG139" i="2"/>
  <c r="BF139" i="2"/>
  <c r="T139" i="2"/>
  <c r="R139" i="2"/>
  <c r="P139" i="2"/>
  <c r="BI137" i="2"/>
  <c r="BH137" i="2"/>
  <c r="BG137" i="2"/>
  <c r="BF137" i="2"/>
  <c r="T137" i="2"/>
  <c r="R137" i="2"/>
  <c r="P137" i="2"/>
  <c r="BI135" i="2"/>
  <c r="BH135" i="2"/>
  <c r="BG135" i="2"/>
  <c r="BF135" i="2"/>
  <c r="T135" i="2"/>
  <c r="R135" i="2"/>
  <c r="P135" i="2"/>
  <c r="BI133" i="2"/>
  <c r="BH133" i="2"/>
  <c r="BG133" i="2"/>
  <c r="BF133" i="2"/>
  <c r="T133" i="2"/>
  <c r="R133" i="2"/>
  <c r="P133" i="2"/>
  <c r="BI131" i="2"/>
  <c r="BH131" i="2"/>
  <c r="BG131" i="2"/>
  <c r="BF131" i="2"/>
  <c r="T131" i="2"/>
  <c r="R131" i="2"/>
  <c r="P131" i="2"/>
  <c r="BI129" i="2"/>
  <c r="BH129" i="2"/>
  <c r="BG129" i="2"/>
  <c r="BF129" i="2"/>
  <c r="T129" i="2"/>
  <c r="R129" i="2"/>
  <c r="P129" i="2"/>
  <c r="BI127" i="2"/>
  <c r="BH127" i="2"/>
  <c r="BG127" i="2"/>
  <c r="BF127" i="2"/>
  <c r="T127" i="2"/>
  <c r="R127" i="2"/>
  <c r="P127" i="2"/>
  <c r="BI125" i="2"/>
  <c r="BH125" i="2"/>
  <c r="BG125" i="2"/>
  <c r="BF125" i="2"/>
  <c r="T125" i="2"/>
  <c r="R125" i="2"/>
  <c r="P125" i="2"/>
  <c r="F118" i="2"/>
  <c r="E116" i="2"/>
  <c r="F93" i="2"/>
  <c r="E91" i="2"/>
  <c r="J28" i="2"/>
  <c r="E28" i="2"/>
  <c r="J121" i="2" s="1"/>
  <c r="J27" i="2"/>
  <c r="J25" i="2"/>
  <c r="E25" i="2"/>
  <c r="J120" i="2" s="1"/>
  <c r="J24" i="2"/>
  <c r="J22" i="2"/>
  <c r="E22" i="2"/>
  <c r="F121" i="2" s="1"/>
  <c r="J21" i="2"/>
  <c r="J19" i="2"/>
  <c r="E19" i="2"/>
  <c r="F120" i="2" s="1"/>
  <c r="J18" i="2"/>
  <c r="J16" i="2"/>
  <c r="J118" i="2" s="1"/>
  <c r="E7" i="2"/>
  <c r="E110" i="2" s="1"/>
  <c r="L90" i="1"/>
  <c r="AM90" i="1"/>
  <c r="AM89" i="1"/>
  <c r="L89" i="1"/>
  <c r="AM87" i="1"/>
  <c r="L87" i="1"/>
  <c r="L85" i="1"/>
  <c r="L84" i="1"/>
  <c r="J161" i="2"/>
  <c r="J149" i="2"/>
  <c r="J141" i="2"/>
  <c r="BK133" i="2"/>
  <c r="BK125" i="2"/>
  <c r="J159" i="2"/>
  <c r="BK151" i="2"/>
  <c r="BK145" i="2"/>
  <c r="BK137" i="2"/>
  <c r="J129" i="2"/>
  <c r="BK159" i="2"/>
  <c r="J151" i="2"/>
  <c r="J145" i="2"/>
  <c r="J137" i="2"/>
  <c r="BK129" i="2"/>
  <c r="BK162" i="2"/>
  <c r="J155" i="2"/>
  <c r="J143" i="2"/>
  <c r="J139" i="2"/>
  <c r="BK131" i="2"/>
  <c r="J162" i="2"/>
  <c r="BK155" i="2"/>
  <c r="BK143" i="2"/>
  <c r="J135" i="2"/>
  <c r="BK127" i="2"/>
  <c r="BK161" i="2"/>
  <c r="BK153" i="2"/>
  <c r="J147" i="2"/>
  <c r="BK135" i="2"/>
  <c r="J125" i="2"/>
  <c r="BK157" i="2"/>
  <c r="J153" i="2"/>
  <c r="BK147" i="2"/>
  <c r="BK139" i="2"/>
  <c r="J131" i="2"/>
  <c r="J127" i="2"/>
  <c r="J157" i="2"/>
  <c r="BK149" i="2"/>
  <c r="BK141" i="2"/>
  <c r="J133" i="2"/>
  <c r="AS96" i="1"/>
  <c r="R124" i="2" l="1"/>
  <c r="P124" i="2"/>
  <c r="AU97" i="1" s="1"/>
  <c r="T124" i="2"/>
  <c r="BK124" i="2"/>
  <c r="J124" i="2"/>
  <c r="J100" i="2"/>
  <c r="J93" i="2"/>
  <c r="J95" i="2"/>
  <c r="J96" i="2"/>
  <c r="BE127" i="2"/>
  <c r="BE129" i="2"/>
  <c r="BE131" i="2"/>
  <c r="BE133" i="2"/>
  <c r="BE135" i="2"/>
  <c r="BE137" i="2"/>
  <c r="BE139" i="2"/>
  <c r="BE143" i="2"/>
  <c r="BE147" i="2"/>
  <c r="BE149" i="2"/>
  <c r="BE157" i="2"/>
  <c r="BE159" i="2"/>
  <c r="BE161" i="2"/>
  <c r="E85" i="2"/>
  <c r="F95" i="2"/>
  <c r="F96" i="2"/>
  <c r="BE125" i="2"/>
  <c r="BE141" i="2"/>
  <c r="BE145" i="2"/>
  <c r="BE151" i="2"/>
  <c r="BE153" i="2"/>
  <c r="BE155" i="2"/>
  <c r="BE162" i="2"/>
  <c r="F39" i="2"/>
  <c r="BB97" i="1"/>
  <c r="F38" i="2"/>
  <c r="BA97" i="1"/>
  <c r="F41" i="2"/>
  <c r="BD97" i="1"/>
  <c r="J38" i="2"/>
  <c r="AW97" i="1"/>
  <c r="AS95" i="1"/>
  <c r="AS94" i="1" s="1"/>
  <c r="J34" i="2"/>
  <c r="F40" i="2"/>
  <c r="BC97" i="1" s="1"/>
  <c r="AG97" i="1" l="1"/>
  <c r="F37" i="2"/>
  <c r="AZ97" i="1"/>
  <c r="AU96" i="1"/>
  <c r="AU95" i="1" s="1"/>
  <c r="AU94" i="1" s="1"/>
  <c r="J37" i="2"/>
  <c r="AV97" i="1" s="1"/>
  <c r="AT97" i="1" s="1"/>
  <c r="AN97" i="1" s="1"/>
  <c r="BC96" i="1"/>
  <c r="AY96" i="1"/>
  <c r="BB96" i="1"/>
  <c r="AX96" i="1" s="1"/>
  <c r="BA96" i="1"/>
  <c r="AW96" i="1" s="1"/>
  <c r="BD96" i="1"/>
  <c r="BD95" i="1" s="1"/>
  <c r="BD94" i="1" s="1"/>
  <c r="W33" i="1" s="1"/>
  <c r="J43" i="2" l="1"/>
  <c r="AZ96" i="1"/>
  <c r="AV96" i="1" s="1"/>
  <c r="AT96" i="1" s="1"/>
  <c r="BA95" i="1"/>
  <c r="AW95" i="1"/>
  <c r="BC95" i="1"/>
  <c r="AY95" i="1"/>
  <c r="BB95" i="1"/>
  <c r="AX95" i="1"/>
  <c r="AG96" i="1" l="1"/>
  <c r="AG95" i="1"/>
  <c r="AG94" i="1"/>
  <c r="AK26" i="1" s="1"/>
  <c r="AN96" i="1"/>
  <c r="BA94" i="1"/>
  <c r="W30" i="1" s="1"/>
  <c r="AZ95" i="1"/>
  <c r="AZ94" i="1"/>
  <c r="W29" i="1"/>
  <c r="BC94" i="1"/>
  <c r="W32" i="1"/>
  <c r="BB94" i="1"/>
  <c r="W31" i="1"/>
  <c r="AV95" i="1" l="1"/>
  <c r="AT95" i="1"/>
  <c r="AN95" i="1"/>
  <c r="AV94" i="1"/>
  <c r="AK29" i="1" s="1"/>
  <c r="AW94" i="1"/>
  <c r="AK30" i="1"/>
  <c r="AX94" i="1"/>
  <c r="AY94" i="1"/>
  <c r="AK35" i="1" l="1"/>
  <c r="AT94" i="1"/>
  <c r="AN94" i="1"/>
</calcChain>
</file>

<file path=xl/sharedStrings.xml><?xml version="1.0" encoding="utf-8"?>
<sst xmlns="http://schemas.openxmlformats.org/spreadsheetml/2006/main" count="643" uniqueCount="196">
  <si>
    <t>Export Komplet</t>
  </si>
  <si>
    <t/>
  </si>
  <si>
    <t>2.0</t>
  </si>
  <si>
    <t>False</t>
  </si>
  <si>
    <t>{821d29eb-7427-4cae-9009-ae032e29f3ee}</t>
  </si>
  <si>
    <t>&gt;&gt;  skryté sloupce  &lt;&lt;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</si>
  <si>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</si>
  <si>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</si>
  <si>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</si>
  <si>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</si>
  <si>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</si>
  <si>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</si>
  <si>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</si>
  <si>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</si>
  <si>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2298d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</si>
  <si>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</si>
  <si>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</si>
  <si>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Zázemí pro městskou knihovnu Benešov-typový nábytek</t>
  </si>
  <si>
    <t>KSO:</t>
  </si>
  <si>
    <t>CC-CZ:</t>
  </si>
  <si>
    <t>Místo:</t>
  </si>
  <si>
    <t>Benešov</t>
  </si>
  <si>
    <t>Datum:</t>
  </si>
  <si>
    <t>23. 12. 2024</t>
  </si>
  <si>
    <t>Zadavatel:</t>
  </si>
  <si>
    <t>IČ:</t>
  </si>
  <si>
    <t>Město Benešov</t>
  </si>
  <si>
    <t>DIČ:</t>
  </si>
  <si>
    <t>Uchazeč:</t>
  </si>
  <si>
    <t>Vyplň údaj</t>
  </si>
  <si>
    <t>Projektant:</t>
  </si>
  <si>
    <t>Ateliér Jasné s.r.o., Praha 1</t>
  </si>
  <si>
    <t>True</t>
  </si>
  <si>
    <t>Zpracovatel:</t>
  </si>
  <si>
    <t>Ing. Lenka Kasperová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</si>
  <si>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</si>
  <si>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</si>
  <si>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</si>
  <si>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</si>
  <si>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</si>
  <si>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</si>
  <si>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</si>
  <si>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</si>
  <si>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</si>
  <si>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</si>
  <si>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</si>
  <si>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</si>
  <si>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</si>
  <si>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</si>
  <si>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</si>
  <si>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</si>
  <si>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</si>
  <si>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</si>
  <si>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</si>
  <si>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</si>
  <si>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</si>
  <si>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</si>
  <si>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</si>
  <si>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</si>
  <si>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</si>
  <si>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</si>
  <si>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</si>
  <si>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</si>
  <si>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</si>
  <si>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</si>
  <si>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</si>
  <si>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</si>
  <si>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</si>
  <si>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</si>
  <si>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</si>
  <si>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</si>
  <si>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</si>
  <si>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</si>
  <si>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</si>
  <si>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</si>
  <si>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</si>
  <si>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</si>
  <si>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</si>
  <si>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</si>
  <si>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</si>
  <si>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001</t>
  </si>
  <si>
    <t>Objekt knihovny</t>
  </si>
  <si>
    <t>STA</t>
  </si>
  <si>
    <t>1</t>
  </si>
  <si>
    <t>{549a8b4a-7cb9-4456-858d-a910a3167e37}</t>
  </si>
  <si>
    <t>2</t>
  </si>
  <si>
    <t>001-08</t>
  </si>
  <si>
    <t>Vybavení ineteriéru</t>
  </si>
  <si>
    <t>Soupis</t>
  </si>
  <si>
    <t>{0d968762-cef6-4e2b-ae23-2d721c09dabd}</t>
  </si>
  <si>
    <t>/</t>
  </si>
  <si>
    <t>001-08-01</t>
  </si>
  <si>
    <t>Knihovnický nábytek</t>
  </si>
  <si>
    <t>3</t>
  </si>
  <si>
    <t>{f54cf607-08a7-40e2-85e7-10acf84c07ce}</t>
  </si>
  <si>
    <t>KRYCÍ LIST SOUPISU PRACÍ</t>
  </si>
  <si>
    <t>Objekt:</t>
  </si>
  <si>
    <t>001 - Objekt knihovny</t>
  </si>
  <si>
    <t>Soupis:</t>
  </si>
  <si>
    <t>001-08 - Vybavení ineteriéru</t>
  </si>
  <si>
    <t>Úroveň 3:</t>
  </si>
  <si>
    <t>001-08-01 - Knihovnický nábytek</t>
  </si>
  <si>
    <t xml:space="preserve"> </t>
  </si>
  <si>
    <t>REKAPITULACE ČLENĚNÍ SOUPISU PRACÍ</t>
  </si>
  <si>
    <t>Kód dílu - Popis</t>
  </si>
  <si>
    <t>Cena celkem [CZK]</t>
  </si>
  <si>
    <t>Náklady ze soupisu prací</t>
  </si>
  <si>
    <t>-1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</si>
  <si>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</si>
  <si>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</si>
  <si>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</si>
  <si>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</si>
  <si>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</si>
  <si>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</si>
  <si>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</si>
  <si>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</si>
  <si>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</si>
  <si>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</si>
  <si>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</si>
  <si>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</si>
  <si>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</si>
  <si>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K</t>
  </si>
  <si>
    <t>1K</t>
  </si>
  <si>
    <t>POJÍZDNÝ REGÁL</t>
  </si>
  <si>
    <t>ks</t>
  </si>
  <si>
    <t>4</t>
  </si>
  <si>
    <t>ROZPOCET</t>
  </si>
  <si>
    <t>P</t>
  </si>
  <si>
    <t>Poznámka k položce:_x000D_
Posuvný regálový systém  Kolejnice zality do podlahy  posuv ovládacím volantem plné rámy světle šedé RAL 7035  police světle šedé RAL 7035 čelní stěna světle šedá RAL 7035</t>
  </si>
  <si>
    <t>2K</t>
  </si>
  <si>
    <t>KNIHOVNICKÝ VOZÍK</t>
  </si>
  <si>
    <t>Poznámka k položce:_x000D_
Celokovový vozík se dvěma volně loženými košíky které lze z vozíku sejmout a použít na odkládání knih. barva: světle šedá Celková šíře: 66,5 cm Celková hloubka: 36 cm Výška bez koleček: 76/ 86 cm Průměr koleček: 10 cm Velikost košíků: 56 x 36,5 cm, výška 10,5 cm</t>
  </si>
  <si>
    <t>3K</t>
  </si>
  <si>
    <t>REGÁLOVÁ STĚNA</t>
  </si>
  <si>
    <t>6</t>
  </si>
  <si>
    <t>Poznámka k položce:_x000D_
Jednostranný regál přes celou stěnu 9 polic  Dřevěný korpus - síla 25mm, laminovaná DTD, barva  šedá dle NCS S 3000-N, Pantone warm grey 6 C Kovové díly: prášková barva bílá RAL 9010, kovové police stavitelné: hloubka 250 mm zavětrování regálů - pevná zádová deska tl. 18 mm. záda -  laminovaná DTD, barva šedá dle NCS S 3000-N, Pantone warm grey 6 C dolištováno ke stěnám a ke stropu</t>
  </si>
  <si>
    <t>4K</t>
  </si>
  <si>
    <t>OBOUSTRANNÝ REGÁL</t>
  </si>
  <si>
    <t>8</t>
  </si>
  <si>
    <t>Poznámka k položce:_x000D_
v. 1820 mm 6 polic Dřevěný korpus - síla 25mm lamino NCS S 3000-N, Pantone warm grey 6 C Kovové díly: prášková barva bílá RAL 9010 police: hloubka 250 mm</t>
  </si>
  <si>
    <t>5</t>
  </si>
  <si>
    <t>5K</t>
  </si>
  <si>
    <t>ÚLOŽNÝ DÍL</t>
  </si>
  <si>
    <t>10</t>
  </si>
  <si>
    <t>Poznámka k položce:_x000D_
Dřevěný korpus - síla 18mm lamino NCS S 3000-N, Pantone warm grey 6 C úchytky na dvířkách skříněk černé  kruhová zápustná elektro zásuvka 230 průměr 115mm, hl. 40mm, černá</t>
  </si>
  <si>
    <t>6K</t>
  </si>
  <si>
    <t>Poznámka k položce:_x000D_
Jednostranný regál  dl. 13000 mm, v. 2100 mm, š. 270 mm 7 polic Dřevěný korpus - síla 25mm, laminovaná DTD barva dle NCS S 3000-N, Pantone warm grey 6 C Kovové díly: prášková barva bílá RAL 9010 police: hloubka 250 mm zavětrování regálů - pevná zádová deska tl. 18 mm. barva šedá dle NCS S 3000-N, Pantone warm grey 6 C</t>
  </si>
  <si>
    <t>7</t>
  </si>
  <si>
    <t>7K</t>
  </si>
  <si>
    <t>14</t>
  </si>
  <si>
    <t>8K</t>
  </si>
  <si>
    <t>ÚLOŽNÝ DÍL S OBRAZOVKOU</t>
  </si>
  <si>
    <t>16</t>
  </si>
  <si>
    <t>Poznámka k položce:_x000D_
Dřevěný korpus - síla 18mm lamino NCS S 3000-N, Pantone warm grey 6 C úchytky na dvířkách skříněk černé hranaté držák na TV</t>
  </si>
  <si>
    <t>9</t>
  </si>
  <si>
    <t>9K</t>
  </si>
  <si>
    <t>18</t>
  </si>
  <si>
    <t>10.K</t>
  </si>
  <si>
    <t>20</t>
  </si>
  <si>
    <t>11</t>
  </si>
  <si>
    <t>11K</t>
  </si>
  <si>
    <t>HRABADLO</t>
  </si>
  <si>
    <t>22</t>
  </si>
  <si>
    <t>Poznámka k položce:_x000D_
mobilní provedení  silikonová kolečka s možností aretace Dřevěný korpus - síla 18mm, laminovaná DTD barva dle NCS S 3000-N, Pantone warm grey 6 C</t>
  </si>
  <si>
    <t>12K</t>
  </si>
  <si>
    <t>24</t>
  </si>
  <si>
    <t>Poznámka k položce:_x000D_
Jednostranný regál přes celou stěnu 8 polic  Dřevěný korpus - síla 25mm, laminovaná DTD, barva  šedá dle NCS S 3000-N, Pantone warm grey 6 C Kovové díly: prášková barva bílá RAL 9010, kovové police stavitelné: hloubka 250 mm zavětrování regálů - pevná zádová deska tl. 18 mm. záda -  laminovaná DTD, barva šedá dle NCS S 3000-N, Pantone warm grey 6 C dolištováno ke stěnám a ke stropu  kruhová zápustná elektro zásuvka 230, průměr 115mm, hl. 40mm, černá úchytky na dvířkách skříněk černé hranaté</t>
  </si>
  <si>
    <t>13</t>
  </si>
  <si>
    <t>13K</t>
  </si>
  <si>
    <t>26</t>
  </si>
  <si>
    <t>Poznámka k položce:_x000D_
oboustranný regál, v.1520 mm, dl. 5275 mm, š. 540 mm 5 polic Dřevěný LAMINO korpus - síla 25mm BARVA NCS S 3000-N, Pantone warm grey 6 C Kovové díly: prášková barva bílá RAL 9010 police kovové stavitelné: hloubka 250 mm zavětrování regálů - kovový zpevňovací rám</t>
  </si>
  <si>
    <t>14K</t>
  </si>
  <si>
    <t>28</t>
  </si>
  <si>
    <t>15</t>
  </si>
  <si>
    <t>15K</t>
  </si>
  <si>
    <t>ÚLOŽNÝ PROSTOR</t>
  </si>
  <si>
    <t>30</t>
  </si>
  <si>
    <t>Poznámka k položce:_x000D_
laminovaná DTD, tl. 18mm  barva dle NCS S 3000-N, Pantone warm grey 6 C kabelová průchodka kovová černá otevravá dvířka úchytky na dvířkách skříněk černé hranaté vnitřní dvě police</t>
  </si>
  <si>
    <t>16K</t>
  </si>
  <si>
    <t>32</t>
  </si>
  <si>
    <t>Poznámka k položce:_x000D_
laminovaná DTD,  barva dle NCS S 3000-N, Pantone warm grey 6 C police i stojny tl. 25mm  záda  tl. 18mm</t>
  </si>
  <si>
    <t>17</t>
  </si>
  <si>
    <t>17K</t>
  </si>
  <si>
    <t>PRACOVNÍ PULT</t>
  </si>
  <si>
    <t>34</t>
  </si>
  <si>
    <t>Poznámka k položce:_x000D_
laminovaná DTD,  barva dle NCS S 3000-N, Pantone warm grey 6 C horní deska: lamino tl. 24mm, ABS hrana,  2x pevný policový díl: lamino tl. 18mm, ABS hrana, 4x výsuvný policový díl: lamino tl. 18mm, ABS hrana,  mřížka: větrací mřížka 100x1000mm, přírodní hliník kolečka: přístrojové pojezdové kolečko plastové černé průměr kola 100mm, velikost desky 60x60mm</t>
  </si>
  <si>
    <t>18K</t>
  </si>
  <si>
    <t>36</t>
  </si>
  <si>
    <t>Poznámka k položce:_x000D_
laminovaná DTD, ABS hrana barva dle NCS S 3000-N, Pantone warm grey 6 C úchytky na dvířkách skříněk černé hranaté 5 stavitelných polic</t>
  </si>
  <si>
    <t>19</t>
  </si>
  <si>
    <t>Pol245</t>
  </si>
  <si>
    <t>Montáž</t>
  </si>
  <si>
    <t>38</t>
  </si>
  <si>
    <t>Pol246</t>
  </si>
  <si>
    <t>Doprava</t>
  </si>
  <si>
    <t>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</si>
</sst>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3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003366"/>
      <name val="Arial CE"/>
    </font>
    <font>
      <b/>
      <sz val="10"/>
      <color rgb="FF003366"/>
      <name val="Arial CE"/>
    </font>
    <font>
      <sz val="18"/>
      <color theme="10"/>
      <name val="Wingdings 2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7"/>
      <color rgb="FF969696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2" fillId="0" borderId="0" applyNumberFormat="0" applyFill="0" applyBorder="0" applyAlignment="0" applyProtection="0"/>
  </cellStyleXfs>
  <cellXfs count="177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8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1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13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15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5" borderId="7" xfId="0" applyFill="1" applyBorder="1" applyAlignment="1">
      <alignment vertical="center"/>
    </xf>
    <xf numFmtId="0" fontId="16" fillId="5" borderId="0" xfId="0" applyFont="1" applyFill="1" applyAlignment="1">
      <alignment horizontal="center" vertical="center"/>
    </xf>
    <xf numFmtId="0" fontId="17" fillId="0" borderId="16" xfId="0" applyFont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 wrapText="1"/>
    </xf>
    <xf numFmtId="0" fontId="17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4" fontId="18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4" fillId="0" borderId="14" xfId="0" applyNumberFormat="1" applyFont="1" applyBorder="1" applyAlignment="1">
      <alignment vertical="center"/>
    </xf>
    <xf numFmtId="4" fontId="14" fillId="0" borderId="0" xfId="0" applyNumberFormat="1" applyFont="1" applyAlignment="1">
      <alignment vertical="center"/>
    </xf>
    <xf numFmtId="166" fontId="14" fillId="0" borderId="0" xfId="0" applyNumberFormat="1" applyFont="1" applyAlignment="1">
      <alignment vertical="center"/>
    </xf>
    <xf numFmtId="4" fontId="14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5" fillId="0" borderId="3" xfId="0" applyFont="1" applyBorder="1" applyAlignment="1">
      <alignment vertical="center"/>
    </xf>
    <xf numFmtId="0" fontId="20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2" fillId="0" borderId="14" xfId="0" applyNumberFormat="1" applyFont="1" applyBorder="1" applyAlignment="1">
      <alignment vertical="center"/>
    </xf>
    <xf numFmtId="4" fontId="22" fillId="0" borderId="0" xfId="0" applyNumberFormat="1" applyFont="1" applyAlignment="1">
      <alignment vertical="center"/>
    </xf>
    <xf numFmtId="166" fontId="22" fillId="0" borderId="0" xfId="0" applyNumberFormat="1" applyFont="1" applyAlignment="1">
      <alignment vertical="center"/>
    </xf>
    <xf numFmtId="4" fontId="22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3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4" fontId="1" fillId="0" borderId="14" xfId="0" applyNumberFormat="1" applyFont="1" applyBorder="1" applyAlignment="1">
      <alignment vertical="center"/>
    </xf>
    <xf numFmtId="4" fontId="1" fillId="0" borderId="0" xfId="0" applyNumberFormat="1" applyFont="1" applyAlignment="1">
      <alignment vertical="center"/>
    </xf>
    <xf numFmtId="166" fontId="1" fillId="0" borderId="0" xfId="0" applyNumberFormat="1" applyFont="1" applyAlignment="1">
      <alignment vertical="center"/>
    </xf>
    <xf numFmtId="4" fontId="1" fillId="0" borderId="15" xfId="0" applyNumberFormat="1" applyFont="1" applyBorder="1" applyAlignment="1">
      <alignment vertical="center"/>
    </xf>
    <xf numFmtId="0" fontId="25" fillId="0" borderId="0" xfId="1" applyFont="1" applyAlignment="1">
      <alignment horizontal="center" vertical="center"/>
    </xf>
    <xf numFmtId="0" fontId="26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1" fillId="0" borderId="0" xfId="0" applyFont="1" applyAlignment="1">
      <alignment horizontal="left"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16" fillId="5" borderId="0" xfId="0" applyFont="1" applyFill="1" applyAlignment="1">
      <alignment horizontal="left" vertical="center"/>
    </xf>
    <xf numFmtId="0" fontId="16" fillId="5" borderId="0" xfId="0" applyFont="1" applyFill="1" applyAlignment="1">
      <alignment horizontal="right" vertical="center"/>
    </xf>
    <xf numFmtId="0" fontId="27" fillId="0" borderId="0" xfId="0" applyFont="1" applyAlignment="1">
      <alignment horizontal="left" vertical="center"/>
    </xf>
    <xf numFmtId="0" fontId="0" fillId="0" borderId="3" xfId="0" applyBorder="1" applyAlignment="1">
      <alignment horizontal="center" vertical="center" wrapText="1"/>
    </xf>
    <xf numFmtId="0" fontId="16" fillId="5" borderId="16" xfId="0" applyFont="1" applyFill="1" applyBorder="1" applyAlignment="1">
      <alignment horizontal="center" vertical="center" wrapText="1"/>
    </xf>
    <xf numFmtId="0" fontId="16" fillId="5" borderId="17" xfId="0" applyFont="1" applyFill="1" applyBorder="1" applyAlignment="1">
      <alignment horizontal="center" vertical="center" wrapText="1"/>
    </xf>
    <xf numFmtId="0" fontId="16" fillId="5" borderId="18" xfId="0" applyFont="1" applyFill="1" applyBorder="1" applyAlignment="1">
      <alignment horizontal="center" vertical="center" wrapText="1"/>
    </xf>
    <xf numFmtId="4" fontId="18" fillId="0" borderId="0" xfId="0" applyNumberFormat="1" applyFont="1"/>
    <xf numFmtId="166" fontId="28" fillId="0" borderId="12" xfId="0" applyNumberFormat="1" applyFont="1" applyBorder="1"/>
    <xf numFmtId="166" fontId="28" fillId="0" borderId="13" xfId="0" applyNumberFormat="1" applyFont="1" applyBorder="1"/>
    <xf numFmtId="4" fontId="29" fillId="0" borderId="0" xfId="0" applyNumberFormat="1" applyFont="1" applyAlignment="1">
      <alignment vertical="center"/>
    </xf>
    <xf numFmtId="0" fontId="0" fillId="0" borderId="3" xfId="0" applyBorder="1" applyAlignment="1" applyProtection="1">
      <alignment vertical="center"/>
      <protection locked="0"/>
    </xf>
    <xf numFmtId="0" fontId="16" fillId="0" borderId="22" xfId="0" applyFont="1" applyBorder="1" applyAlignment="1" applyProtection="1">
      <alignment horizontal="center" vertical="center"/>
      <protection locked="0"/>
    </xf>
    <xf numFmtId="49" fontId="16" fillId="0" borderId="22" xfId="0" applyNumberFormat="1" applyFont="1" applyBorder="1" applyAlignment="1" applyProtection="1">
      <alignment horizontal="left" vertical="center" wrapText="1"/>
      <protection locked="0"/>
    </xf>
    <xf numFmtId="0" fontId="16" fillId="0" borderId="22" xfId="0" applyFont="1" applyBorder="1" applyAlignment="1" applyProtection="1">
      <alignment horizontal="left" vertical="center" wrapText="1"/>
      <protection locked="0"/>
    </xf>
    <xf numFmtId="0" fontId="16" fillId="0" borderId="22" xfId="0" applyFont="1" applyBorder="1" applyAlignment="1" applyProtection="1">
      <alignment horizontal="center" vertical="center" wrapText="1"/>
      <protection locked="0"/>
    </xf>
    <xf numFmtId="167" fontId="16" fillId="0" borderId="22" xfId="0" applyNumberFormat="1" applyFont="1" applyBorder="1" applyAlignment="1" applyProtection="1">
      <alignment vertical="center"/>
      <protection locked="0"/>
    </xf>
    <xf numFmtId="4" fontId="16" fillId="3" borderId="22" xfId="0" applyNumberFormat="1" applyFont="1" applyFill="1" applyBorder="1" applyAlignment="1" applyProtection="1">
      <alignment vertical="center"/>
      <protection locked="0"/>
    </xf>
    <xf numFmtId="4" fontId="16" fillId="0" borderId="22" xfId="0" applyNumberFormat="1" applyFont="1" applyBorder="1" applyAlignment="1" applyProtection="1">
      <alignment vertical="center"/>
      <protection locked="0"/>
    </xf>
    <xf numFmtId="0" fontId="17" fillId="3" borderId="14" xfId="0" applyFont="1" applyFill="1" applyBorder="1" applyAlignment="1" applyProtection="1">
      <alignment horizontal="left" vertical="center"/>
      <protection locked="0"/>
    </xf>
    <xf numFmtId="0" fontId="17" fillId="0" borderId="0" xfId="0" applyFont="1" applyAlignment="1">
      <alignment horizontal="center" vertical="center"/>
    </xf>
    <xf numFmtId="166" fontId="17" fillId="0" borderId="0" xfId="0" applyNumberFormat="1" applyFont="1" applyAlignment="1">
      <alignment vertical="center"/>
    </xf>
    <xf numFmtId="166" fontId="17" fillId="0" borderId="15" xfId="0" applyNumberFormat="1" applyFont="1" applyBorder="1" applyAlignment="1">
      <alignment vertical="center"/>
    </xf>
    <xf numFmtId="0" fontId="16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30" fillId="0" borderId="0" xfId="0" applyFont="1" applyAlignment="1">
      <alignment horizontal="left" vertical="center"/>
    </xf>
    <xf numFmtId="0" fontId="31" fillId="0" borderId="0" xfId="0" applyFont="1" applyAlignment="1">
      <alignment vertical="center" wrapText="1"/>
    </xf>
    <xf numFmtId="0" fontId="0" fillId="0" borderId="0" xfId="0" applyAlignment="1" applyProtection="1">
      <alignment vertical="center"/>
      <protection locked="0"/>
    </xf>
    <xf numFmtId="0" fontId="0" fillId="0" borderId="14" xfId="0" applyBorder="1" applyAlignment="1">
      <alignment vertical="center"/>
    </xf>
    <xf numFmtId="0" fontId="17" fillId="3" borderId="19" xfId="0" applyFont="1" applyFill="1" applyBorder="1" applyAlignment="1" applyProtection="1">
      <alignment horizontal="left" vertical="center"/>
      <protection locked="0"/>
    </xf>
    <xf numFmtId="0" fontId="17" fillId="0" borderId="20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166" fontId="17" fillId="0" borderId="20" xfId="0" applyNumberFormat="1" applyFont="1" applyBorder="1" applyAlignment="1">
      <alignment vertical="center"/>
    </xf>
    <xf numFmtId="166" fontId="17" fillId="0" borderId="21" xfId="0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14" fillId="0" borderId="11" xfId="0" applyFont="1" applyBorder="1" applyAlignment="1">
      <alignment horizontal="center" vertical="center"/>
    </xf>
    <xf numFmtId="0" fontId="14" fillId="0" borderId="12" xfId="0" applyFont="1" applyBorder="1" applyAlignment="1">
      <alignment horizontal="left" vertical="center"/>
    </xf>
    <xf numFmtId="0" fontId="15" fillId="0" borderId="14" xfId="0" applyFont="1" applyBorder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6" fillId="5" borderId="6" xfId="0" applyFont="1" applyFill="1" applyBorder="1" applyAlignment="1">
      <alignment horizontal="center" vertical="center"/>
    </xf>
    <xf numFmtId="0" fontId="16" fillId="5" borderId="7" xfId="0" applyFont="1" applyFill="1" applyBorder="1" applyAlignment="1">
      <alignment horizontal="left" vertical="center"/>
    </xf>
    <xf numFmtId="0" fontId="16" fillId="5" borderId="7" xfId="0" applyFont="1" applyFill="1" applyBorder="1" applyAlignment="1">
      <alignment horizontal="right" vertical="center"/>
    </xf>
    <xf numFmtId="0" fontId="16" fillId="5" borderId="7" xfId="0" applyFont="1" applyFill="1" applyBorder="1" applyAlignment="1">
      <alignment horizontal="center" vertical="center"/>
    </xf>
    <xf numFmtId="0" fontId="16" fillId="5" borderId="8" xfId="0" applyFont="1" applyFill="1" applyBorder="1" applyAlignment="1">
      <alignment horizontal="left" vertical="center"/>
    </xf>
    <xf numFmtId="4" fontId="21" fillId="0" borderId="0" xfId="0" applyNumberFormat="1" applyFont="1" applyAlignment="1">
      <alignment horizontal="right" vertical="center"/>
    </xf>
    <xf numFmtId="0" fontId="21" fillId="0" borderId="0" xfId="0" applyFont="1" applyAlignment="1">
      <alignment vertical="center"/>
    </xf>
    <xf numFmtId="4" fontId="21" fillId="0" borderId="0" xfId="0" applyNumberFormat="1" applyFont="1" applyAlignment="1">
      <alignment vertical="center"/>
    </xf>
    <xf numFmtId="0" fontId="20" fillId="0" borderId="0" xfId="0" applyFont="1" applyAlignment="1">
      <alignment horizontal="left" vertical="center" wrapText="1"/>
    </xf>
    <xf numFmtId="4" fontId="23" fillId="0" borderId="0" xfId="0" applyNumberFormat="1" applyFont="1" applyAlignment="1">
      <alignment vertical="center"/>
    </xf>
    <xf numFmtId="0" fontId="23" fillId="0" borderId="0" xfId="0" applyFont="1" applyAlignment="1">
      <alignment vertical="center"/>
    </xf>
    <xf numFmtId="0" fontId="24" fillId="0" borderId="0" xfId="0" applyFont="1" applyAlignment="1">
      <alignment horizontal="left" vertical="center" wrapText="1"/>
    </xf>
    <xf numFmtId="4" fontId="23" fillId="0" borderId="0" xfId="0" applyNumberFormat="1" applyFont="1" applyAlignment="1">
      <alignment horizontal="right" vertical="center"/>
    </xf>
    <xf numFmtId="4" fontId="18" fillId="0" borderId="0" xfId="0" applyNumberFormat="1" applyFont="1" applyAlignment="1">
      <alignment horizontal="right" vertical="center"/>
    </xf>
    <xf numFmtId="4" fontId="18" fillId="0" borderId="0" xfId="0" applyNumberFormat="1" applyFont="1" applyAlignment="1">
      <alignment vertical="center"/>
    </xf>
    <xf numFmtId="0" fontId="10" fillId="0" borderId="0" xfId="0" applyFont="1" applyAlignment="1">
      <alignment horizontal="left" vertical="top" wrapText="1"/>
    </xf>
    <xf numFmtId="0" fontId="10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1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2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7" xfId="0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3" borderId="0" xfId="0" applyFont="1" applyFill="1" applyAlignment="1" applyProtection="1">
      <alignment horizontal="left" vertical="center"/>
      <protection locked="0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101"/>
  <sheetViews>
    <sheetView showGridLines="0" topLeftCell="A79" workbookViewId="0">
      <selection activeCell="A98" sqref="A98:XFD99"/>
    </sheetView>
  </sheetViews>
  <sheetFormatPr defaultRowHeight="11.2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>
      <c r="A1" s="9" t="s">
        <v>0</v>
      </c>
      <c r="AZ1" s="9" t="s">
        <v>1</v>
      </c>
      <c r="BA1" s="9" t="s">
        <v>2</v>
      </c>
      <c r="BB1" s="9" t="s">
        <v>1</v>
      </c>
      <c r="BT1" s="9" t="s">
        <v>3</v>
      </c>
      <c r="BU1" s="9" t="s">
        <v>3</v>
      </c>
      <c r="BV1" s="9" t="s">
        <v>4</v>
      </c>
    </row>
    <row r="2" spans="1:74" ht="36.950000000000003" customHeight="1">
      <c r="AR2" s="172" t="s">
        <v>5</v>
      </c>
      <c r="AS2" s="157"/>
      <c r="AT2" s="157"/>
      <c r="AU2" s="157"/>
      <c r="AV2" s="157"/>
      <c r="AW2" s="157"/>
      <c r="AX2" s="157"/>
      <c r="AY2" s="157"/>
      <c r="AZ2" s="157"/>
      <c r="BA2" s="157"/>
      <c r="BB2" s="157"/>
      <c r="BC2" s="157"/>
      <c r="BD2" s="157"/>
      <c r="BE2" s="157"/>
      <c r="BS2" s="10" t="s">
        <v>6</v>
      </c>
      <c r="BT2" s="10" t="s">
        <v>7</v>
      </c>
    </row>
    <row r="3" spans="1:74" ht="6.95" customHeight="1">
      <c r="B3" s="11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3"/>
      <c r="BS3" s="10" t="s">
        <v>6</v>
      </c>
      <c r="BT3" s="10" t="s">
        <v>8</v>
      </c>
    </row>
    <row r="4" spans="1:74" ht="24.95" customHeight="1">
      <c r="B4" s="13"/>
      <c r="D4" s="14" t="s">
        <v>9</v>
      </c>
      <c r="AR4" s="13"/>
      <c r="AS4" s="15" t="s">
        <v>10</v>
      </c>
      <c r="BE4" s="16" t="s">
        <v>11</v>
      </c>
      <c r="BS4" s="10" t="s">
        <v>12</v>
      </c>
    </row>
    <row r="5" spans="1:74" ht="12" customHeight="1">
      <c r="B5" s="13"/>
      <c r="D5" s="17" t="s">
        <v>13</v>
      </c>
      <c r="K5" s="156" t="s">
        <v>14</v>
      </c>
      <c r="L5" s="157"/>
      <c r="M5" s="157"/>
      <c r="N5" s="157"/>
      <c r="O5" s="157"/>
      <c r="P5" s="157"/>
      <c r="Q5" s="157"/>
      <c r="R5" s="157"/>
      <c r="S5" s="157"/>
      <c r="T5" s="157"/>
      <c r="U5" s="157"/>
      <c r="V5" s="157"/>
      <c r="W5" s="157"/>
      <c r="X5" s="157"/>
      <c r="Y5" s="157"/>
      <c r="Z5" s="157"/>
      <c r="AA5" s="157"/>
      <c r="AB5" s="157"/>
      <c r="AC5" s="157"/>
      <c r="AD5" s="157"/>
      <c r="AE5" s="157"/>
      <c r="AF5" s="157"/>
      <c r="AG5" s="157"/>
      <c r="AH5" s="157"/>
      <c r="AI5" s="157"/>
      <c r="AJ5" s="157"/>
      <c r="AK5" s="157"/>
      <c r="AL5" s="157"/>
      <c r="AM5" s="157"/>
      <c r="AN5" s="157"/>
      <c r="AO5" s="157"/>
      <c r="AR5" s="13"/>
      <c r="BE5" s="153" t="s">
        <v>15</v>
      </c>
      <c r="BS5" s="10" t="s">
        <v>6</v>
      </c>
    </row>
    <row r="6" spans="1:74" ht="36.950000000000003" customHeight="1">
      <c r="B6" s="13"/>
      <c r="D6" s="19" t="s">
        <v>16</v>
      </c>
      <c r="K6" s="158" t="s">
        <v>17</v>
      </c>
      <c r="L6" s="157"/>
      <c r="M6" s="157"/>
      <c r="N6" s="157"/>
      <c r="O6" s="157"/>
      <c r="P6" s="157"/>
      <c r="Q6" s="157"/>
      <c r="R6" s="157"/>
      <c r="S6" s="157"/>
      <c r="T6" s="157"/>
      <c r="U6" s="157"/>
      <c r="V6" s="157"/>
      <c r="W6" s="157"/>
      <c r="X6" s="157"/>
      <c r="Y6" s="157"/>
      <c r="Z6" s="157"/>
      <c r="AA6" s="157"/>
      <c r="AB6" s="157"/>
      <c r="AC6" s="157"/>
      <c r="AD6" s="157"/>
      <c r="AE6" s="157"/>
      <c r="AF6" s="157"/>
      <c r="AG6" s="157"/>
      <c r="AH6" s="157"/>
      <c r="AI6" s="157"/>
      <c r="AJ6" s="157"/>
      <c r="AK6" s="157"/>
      <c r="AL6" s="157"/>
      <c r="AM6" s="157"/>
      <c r="AN6" s="157"/>
      <c r="AO6" s="157"/>
      <c r="AR6" s="13"/>
      <c r="BE6" s="154"/>
      <c r="BS6" s="10" t="s">
        <v>6</v>
      </c>
    </row>
    <row r="7" spans="1:74" ht="12" customHeight="1">
      <c r="B7" s="13"/>
      <c r="D7" s="20" t="s">
        <v>18</v>
      </c>
      <c r="K7" s="18" t="s">
        <v>1</v>
      </c>
      <c r="AK7" s="20" t="s">
        <v>19</v>
      </c>
      <c r="AN7" s="18" t="s">
        <v>1</v>
      </c>
      <c r="AR7" s="13"/>
      <c r="BE7" s="154"/>
      <c r="BS7" s="10" t="s">
        <v>6</v>
      </c>
    </row>
    <row r="8" spans="1:74" ht="12" customHeight="1">
      <c r="B8" s="13"/>
      <c r="D8" s="20" t="s">
        <v>20</v>
      </c>
      <c r="K8" s="18" t="s">
        <v>21</v>
      </c>
      <c r="AK8" s="20" t="s">
        <v>22</v>
      </c>
      <c r="AN8" s="21" t="s">
        <v>23</v>
      </c>
      <c r="AR8" s="13"/>
      <c r="BE8" s="154"/>
      <c r="BS8" s="10" t="s">
        <v>6</v>
      </c>
    </row>
    <row r="9" spans="1:74" ht="14.45" customHeight="1">
      <c r="B9" s="13"/>
      <c r="AR9" s="13"/>
      <c r="BE9" s="154"/>
      <c r="BS9" s="10" t="s">
        <v>6</v>
      </c>
    </row>
    <row r="10" spans="1:74" ht="12" customHeight="1">
      <c r="B10" s="13"/>
      <c r="D10" s="20" t="s">
        <v>24</v>
      </c>
      <c r="AK10" s="20" t="s">
        <v>25</v>
      </c>
      <c r="AN10" s="18" t="s">
        <v>1</v>
      </c>
      <c r="AR10" s="13"/>
      <c r="BE10" s="154"/>
      <c r="BS10" s="10" t="s">
        <v>6</v>
      </c>
    </row>
    <row r="11" spans="1:74" ht="18.399999999999999" customHeight="1">
      <c r="B11" s="13"/>
      <c r="E11" s="18" t="s">
        <v>26</v>
      </c>
      <c r="AK11" s="20" t="s">
        <v>27</v>
      </c>
      <c r="AN11" s="18" t="s">
        <v>1</v>
      </c>
      <c r="AR11" s="13"/>
      <c r="BE11" s="154"/>
      <c r="BS11" s="10" t="s">
        <v>6</v>
      </c>
    </row>
    <row r="12" spans="1:74" ht="6.95" customHeight="1">
      <c r="B12" s="13"/>
      <c r="AR12" s="13"/>
      <c r="BE12" s="154"/>
      <c r="BS12" s="10" t="s">
        <v>6</v>
      </c>
    </row>
    <row r="13" spans="1:74" ht="12" customHeight="1">
      <c r="B13" s="13"/>
      <c r="D13" s="20" t="s">
        <v>28</v>
      </c>
      <c r="AK13" s="20" t="s">
        <v>25</v>
      </c>
      <c r="AN13" s="22" t="s">
        <v>29</v>
      </c>
      <c r="AR13" s="13"/>
      <c r="BE13" s="154"/>
      <c r="BS13" s="10" t="s">
        <v>6</v>
      </c>
    </row>
    <row r="14" spans="1:74" ht="12.75">
      <c r="B14" s="13"/>
      <c r="E14" s="159" t="s">
        <v>29</v>
      </c>
      <c r="F14" s="160"/>
      <c r="G14" s="160"/>
      <c r="H14" s="160"/>
      <c r="I14" s="160"/>
      <c r="J14" s="160"/>
      <c r="K14" s="160"/>
      <c r="L14" s="160"/>
      <c r="M14" s="160"/>
      <c r="N14" s="160"/>
      <c r="O14" s="160"/>
      <c r="P14" s="160"/>
      <c r="Q14" s="160"/>
      <c r="R14" s="160"/>
      <c r="S14" s="160"/>
      <c r="T14" s="160"/>
      <c r="U14" s="160"/>
      <c r="V14" s="160"/>
      <c r="W14" s="160"/>
      <c r="X14" s="160"/>
      <c r="Y14" s="160"/>
      <c r="Z14" s="160"/>
      <c r="AA14" s="160"/>
      <c r="AB14" s="160"/>
      <c r="AC14" s="160"/>
      <c r="AD14" s="160"/>
      <c r="AE14" s="160"/>
      <c r="AF14" s="160"/>
      <c r="AG14" s="160"/>
      <c r="AH14" s="160"/>
      <c r="AI14" s="160"/>
      <c r="AJ14" s="160"/>
      <c r="AK14" s="20" t="s">
        <v>27</v>
      </c>
      <c r="AN14" s="22" t="s">
        <v>29</v>
      </c>
      <c r="AR14" s="13"/>
      <c r="BE14" s="154"/>
      <c r="BS14" s="10" t="s">
        <v>6</v>
      </c>
    </row>
    <row r="15" spans="1:74" ht="6.95" customHeight="1">
      <c r="B15" s="13"/>
      <c r="AR15" s="13"/>
      <c r="BE15" s="154"/>
      <c r="BS15" s="10" t="s">
        <v>3</v>
      </c>
    </row>
    <row r="16" spans="1:74" ht="12" customHeight="1">
      <c r="B16" s="13"/>
      <c r="D16" s="20" t="s">
        <v>30</v>
      </c>
      <c r="AK16" s="20" t="s">
        <v>25</v>
      </c>
      <c r="AN16" s="18" t="s">
        <v>1</v>
      </c>
      <c r="AR16" s="13"/>
      <c r="BE16" s="154"/>
      <c r="BS16" s="10" t="s">
        <v>3</v>
      </c>
    </row>
    <row r="17" spans="2:71" ht="18.399999999999999" customHeight="1">
      <c r="B17" s="13"/>
      <c r="E17" s="18" t="s">
        <v>31</v>
      </c>
      <c r="AK17" s="20" t="s">
        <v>27</v>
      </c>
      <c r="AN17" s="18" t="s">
        <v>1</v>
      </c>
      <c r="AR17" s="13"/>
      <c r="BE17" s="154"/>
      <c r="BS17" s="10" t="s">
        <v>32</v>
      </c>
    </row>
    <row r="18" spans="2:71" ht="6.95" customHeight="1">
      <c r="B18" s="13"/>
      <c r="AR18" s="13"/>
      <c r="BE18" s="154"/>
      <c r="BS18" s="10" t="s">
        <v>6</v>
      </c>
    </row>
    <row r="19" spans="2:71" ht="12" customHeight="1">
      <c r="B19" s="13"/>
      <c r="D19" s="20" t="s">
        <v>33</v>
      </c>
      <c r="AK19" s="20" t="s">
        <v>25</v>
      </c>
      <c r="AN19" s="18" t="s">
        <v>1</v>
      </c>
      <c r="AR19" s="13"/>
      <c r="BE19" s="154"/>
      <c r="BS19" s="10" t="s">
        <v>6</v>
      </c>
    </row>
    <row r="20" spans="2:71" ht="18.399999999999999" customHeight="1">
      <c r="B20" s="13"/>
      <c r="E20" s="18" t="s">
        <v>34</v>
      </c>
      <c r="AK20" s="20" t="s">
        <v>27</v>
      </c>
      <c r="AN20" s="18" t="s">
        <v>1</v>
      </c>
      <c r="AR20" s="13"/>
      <c r="BE20" s="154"/>
      <c r="BS20" s="10" t="s">
        <v>32</v>
      </c>
    </row>
    <row r="21" spans="2:71" ht="6.95" customHeight="1">
      <c r="B21" s="13"/>
      <c r="AR21" s="13"/>
      <c r="BE21" s="154"/>
    </row>
    <row r="22" spans="2:71" ht="12" customHeight="1">
      <c r="B22" s="13"/>
      <c r="D22" s="20" t="s">
        <v>35</v>
      </c>
      <c r="AR22" s="13"/>
      <c r="BE22" s="154"/>
    </row>
    <row r="23" spans="2:71" ht="16.5" customHeight="1">
      <c r="B23" s="13"/>
      <c r="E23" s="161" t="s">
        <v>1</v>
      </c>
      <c r="F23" s="161"/>
      <c r="G23" s="161"/>
      <c r="H23" s="161"/>
      <c r="I23" s="161"/>
      <c r="J23" s="161"/>
      <c r="K23" s="161"/>
      <c r="L23" s="161"/>
      <c r="M23" s="161"/>
      <c r="N23" s="161"/>
      <c r="O23" s="161"/>
      <c r="P23" s="161"/>
      <c r="Q23" s="161"/>
      <c r="R23" s="161"/>
      <c r="S23" s="161"/>
      <c r="T23" s="161"/>
      <c r="U23" s="161"/>
      <c r="V23" s="161"/>
      <c r="W23" s="161"/>
      <c r="X23" s="161"/>
      <c r="Y23" s="161"/>
      <c r="Z23" s="161"/>
      <c r="AA23" s="161"/>
      <c r="AB23" s="161"/>
      <c r="AC23" s="161"/>
      <c r="AD23" s="161"/>
      <c r="AE23" s="161"/>
      <c r="AF23" s="161"/>
      <c r="AG23" s="161"/>
      <c r="AH23" s="161"/>
      <c r="AI23" s="161"/>
      <c r="AJ23" s="161"/>
      <c r="AK23" s="161"/>
      <c r="AL23" s="161"/>
      <c r="AM23" s="161"/>
      <c r="AN23" s="161"/>
      <c r="AR23" s="13"/>
      <c r="BE23" s="154"/>
    </row>
    <row r="24" spans="2:71" ht="6.95" customHeight="1">
      <c r="B24" s="13"/>
      <c r="AR24" s="13"/>
      <c r="BE24" s="154"/>
    </row>
    <row r="25" spans="2:71" ht="6.95" customHeight="1">
      <c r="B25" s="13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R25" s="13"/>
      <c r="BE25" s="154"/>
    </row>
    <row r="26" spans="2:71" s="1" customFormat="1" ht="25.9" customHeight="1">
      <c r="B26" s="25"/>
      <c r="D26" s="26" t="s">
        <v>36</v>
      </c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162">
        <f>ROUND(AG94,2)</f>
        <v>0</v>
      </c>
      <c r="AL26" s="163"/>
      <c r="AM26" s="163"/>
      <c r="AN26" s="163"/>
      <c r="AO26" s="163"/>
      <c r="AR26" s="25"/>
      <c r="BE26" s="154"/>
    </row>
    <row r="27" spans="2:71" s="1" customFormat="1" ht="6.95" customHeight="1">
      <c r="B27" s="25"/>
      <c r="AR27" s="25"/>
      <c r="BE27" s="154"/>
    </row>
    <row r="28" spans="2:71" s="1" customFormat="1" ht="12.75">
      <c r="B28" s="25"/>
      <c r="L28" s="164" t="s">
        <v>37</v>
      </c>
      <c r="M28" s="164"/>
      <c r="N28" s="164"/>
      <c r="O28" s="164"/>
      <c r="P28" s="164"/>
      <c r="W28" s="164" t="s">
        <v>38</v>
      </c>
      <c r="X28" s="164"/>
      <c r="Y28" s="164"/>
      <c r="Z28" s="164"/>
      <c r="AA28" s="164"/>
      <c r="AB28" s="164"/>
      <c r="AC28" s="164"/>
      <c r="AD28" s="164"/>
      <c r="AE28" s="164"/>
      <c r="AK28" s="164" t="s">
        <v>39</v>
      </c>
      <c r="AL28" s="164"/>
      <c r="AM28" s="164"/>
      <c r="AN28" s="164"/>
      <c r="AO28" s="164"/>
      <c r="AR28" s="25"/>
      <c r="BE28" s="154"/>
    </row>
    <row r="29" spans="2:71" s="2" customFormat="1" ht="14.45" customHeight="1">
      <c r="B29" s="29"/>
      <c r="D29" s="20" t="s">
        <v>40</v>
      </c>
      <c r="F29" s="20" t="s">
        <v>41</v>
      </c>
      <c r="L29" s="167">
        <v>0.21</v>
      </c>
      <c r="M29" s="166"/>
      <c r="N29" s="166"/>
      <c r="O29" s="166"/>
      <c r="P29" s="166"/>
      <c r="W29" s="165">
        <f>ROUND(AZ94, 2)</f>
        <v>0</v>
      </c>
      <c r="X29" s="166"/>
      <c r="Y29" s="166"/>
      <c r="Z29" s="166"/>
      <c r="AA29" s="166"/>
      <c r="AB29" s="166"/>
      <c r="AC29" s="166"/>
      <c r="AD29" s="166"/>
      <c r="AE29" s="166"/>
      <c r="AK29" s="165">
        <f>ROUND(AV94, 2)</f>
        <v>0</v>
      </c>
      <c r="AL29" s="166"/>
      <c r="AM29" s="166"/>
      <c r="AN29" s="166"/>
      <c r="AO29" s="166"/>
      <c r="AR29" s="29"/>
      <c r="BE29" s="155"/>
    </row>
    <row r="30" spans="2:71" s="2" customFormat="1" ht="14.45" customHeight="1">
      <c r="B30" s="29"/>
      <c r="F30" s="20" t="s">
        <v>42</v>
      </c>
      <c r="L30" s="167">
        <v>0.12</v>
      </c>
      <c r="M30" s="166"/>
      <c r="N30" s="166"/>
      <c r="O30" s="166"/>
      <c r="P30" s="166"/>
      <c r="W30" s="165">
        <f>ROUND(BA94, 2)</f>
        <v>0</v>
      </c>
      <c r="X30" s="166"/>
      <c r="Y30" s="166"/>
      <c r="Z30" s="166"/>
      <c r="AA30" s="166"/>
      <c r="AB30" s="166"/>
      <c r="AC30" s="166"/>
      <c r="AD30" s="166"/>
      <c r="AE30" s="166"/>
      <c r="AK30" s="165">
        <f>ROUND(AW94, 2)</f>
        <v>0</v>
      </c>
      <c r="AL30" s="166"/>
      <c r="AM30" s="166"/>
      <c r="AN30" s="166"/>
      <c r="AO30" s="166"/>
      <c r="AR30" s="29"/>
      <c r="BE30" s="155"/>
    </row>
    <row r="31" spans="2:71" s="2" customFormat="1" ht="14.45" hidden="1" customHeight="1">
      <c r="B31" s="29"/>
      <c r="F31" s="20" t="s">
        <v>43</v>
      </c>
      <c r="L31" s="167">
        <v>0.21</v>
      </c>
      <c r="M31" s="166"/>
      <c r="N31" s="166"/>
      <c r="O31" s="166"/>
      <c r="P31" s="166"/>
      <c r="W31" s="165">
        <f>ROUND(BB94, 2)</f>
        <v>0</v>
      </c>
      <c r="X31" s="166"/>
      <c r="Y31" s="166"/>
      <c r="Z31" s="166"/>
      <c r="AA31" s="166"/>
      <c r="AB31" s="166"/>
      <c r="AC31" s="166"/>
      <c r="AD31" s="166"/>
      <c r="AE31" s="166"/>
      <c r="AK31" s="165">
        <v>0</v>
      </c>
      <c r="AL31" s="166"/>
      <c r="AM31" s="166"/>
      <c r="AN31" s="166"/>
      <c r="AO31" s="166"/>
      <c r="AR31" s="29"/>
      <c r="BE31" s="155"/>
    </row>
    <row r="32" spans="2:71" s="2" customFormat="1" ht="14.45" hidden="1" customHeight="1">
      <c r="B32" s="29"/>
      <c r="F32" s="20" t="s">
        <v>44</v>
      </c>
      <c r="L32" s="167">
        <v>0.12</v>
      </c>
      <c r="M32" s="166"/>
      <c r="N32" s="166"/>
      <c r="O32" s="166"/>
      <c r="P32" s="166"/>
      <c r="W32" s="165">
        <f>ROUND(BC94, 2)</f>
        <v>0</v>
      </c>
      <c r="X32" s="166"/>
      <c r="Y32" s="166"/>
      <c r="Z32" s="166"/>
      <c r="AA32" s="166"/>
      <c r="AB32" s="166"/>
      <c r="AC32" s="166"/>
      <c r="AD32" s="166"/>
      <c r="AE32" s="166"/>
      <c r="AK32" s="165">
        <v>0</v>
      </c>
      <c r="AL32" s="166"/>
      <c r="AM32" s="166"/>
      <c r="AN32" s="166"/>
      <c r="AO32" s="166"/>
      <c r="AR32" s="29"/>
      <c r="BE32" s="155"/>
    </row>
    <row r="33" spans="2:57" s="2" customFormat="1" ht="14.45" hidden="1" customHeight="1">
      <c r="B33" s="29"/>
      <c r="F33" s="20" t="s">
        <v>45</v>
      </c>
      <c r="L33" s="167">
        <v>0</v>
      </c>
      <c r="M33" s="166"/>
      <c r="N33" s="166"/>
      <c r="O33" s="166"/>
      <c r="P33" s="166"/>
      <c r="W33" s="165">
        <f>ROUND(BD94, 2)</f>
        <v>0</v>
      </c>
      <c r="X33" s="166"/>
      <c r="Y33" s="166"/>
      <c r="Z33" s="166"/>
      <c r="AA33" s="166"/>
      <c r="AB33" s="166"/>
      <c r="AC33" s="166"/>
      <c r="AD33" s="166"/>
      <c r="AE33" s="166"/>
      <c r="AK33" s="165">
        <v>0</v>
      </c>
      <c r="AL33" s="166"/>
      <c r="AM33" s="166"/>
      <c r="AN33" s="166"/>
      <c r="AO33" s="166"/>
      <c r="AR33" s="29"/>
      <c r="BE33" s="155"/>
    </row>
    <row r="34" spans="2:57" s="1" customFormat="1" ht="6.95" customHeight="1">
      <c r="B34" s="25"/>
      <c r="AR34" s="25"/>
      <c r="BE34" s="154"/>
    </row>
    <row r="35" spans="2:57" s="1" customFormat="1" ht="25.9" customHeight="1">
      <c r="B35" s="25"/>
      <c r="C35" s="30"/>
      <c r="D35" s="31" t="s">
        <v>46</v>
      </c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3" t="s">
        <v>47</v>
      </c>
      <c r="U35" s="32"/>
      <c r="V35" s="32"/>
      <c r="W35" s="32"/>
      <c r="X35" s="171" t="s">
        <v>48</v>
      </c>
      <c r="Y35" s="169"/>
      <c r="Z35" s="169"/>
      <c r="AA35" s="169"/>
      <c r="AB35" s="169"/>
      <c r="AC35" s="32"/>
      <c r="AD35" s="32"/>
      <c r="AE35" s="32"/>
      <c r="AF35" s="32"/>
      <c r="AG35" s="32"/>
      <c r="AH35" s="32"/>
      <c r="AI35" s="32"/>
      <c r="AJ35" s="32"/>
      <c r="AK35" s="168">
        <f>SUM(AK26:AK33)</f>
        <v>0</v>
      </c>
      <c r="AL35" s="169"/>
      <c r="AM35" s="169"/>
      <c r="AN35" s="169"/>
      <c r="AO35" s="170"/>
      <c r="AP35" s="30"/>
      <c r="AQ35" s="30"/>
      <c r="AR35" s="25"/>
    </row>
    <row r="36" spans="2:57" s="1" customFormat="1" ht="6.95" customHeight="1">
      <c r="B36" s="25"/>
      <c r="AR36" s="25"/>
    </row>
    <row r="37" spans="2:57" s="1" customFormat="1" ht="14.45" customHeight="1">
      <c r="B37" s="25"/>
      <c r="AR37" s="25"/>
    </row>
    <row r="38" spans="2:57" ht="14.45" customHeight="1">
      <c r="B38" s="13"/>
      <c r="AR38" s="13"/>
    </row>
    <row r="39" spans="2:57" ht="14.45" customHeight="1">
      <c r="B39" s="13"/>
      <c r="AR39" s="13"/>
    </row>
    <row r="40" spans="2:57" ht="14.45" customHeight="1">
      <c r="B40" s="13"/>
      <c r="AR40" s="13"/>
    </row>
    <row r="41" spans="2:57" ht="14.45" customHeight="1">
      <c r="B41" s="13"/>
      <c r="AR41" s="13"/>
    </row>
    <row r="42" spans="2:57" ht="14.45" customHeight="1">
      <c r="B42" s="13"/>
      <c r="AR42" s="13"/>
    </row>
    <row r="43" spans="2:57" ht="14.45" customHeight="1">
      <c r="B43" s="13"/>
      <c r="AR43" s="13"/>
    </row>
    <row r="44" spans="2:57" ht="14.45" customHeight="1">
      <c r="B44" s="13"/>
      <c r="AR44" s="13"/>
    </row>
    <row r="45" spans="2:57" ht="14.45" customHeight="1">
      <c r="B45" s="13"/>
      <c r="AR45" s="13"/>
    </row>
    <row r="46" spans="2:57" ht="14.45" customHeight="1">
      <c r="B46" s="13"/>
      <c r="AR46" s="13"/>
    </row>
    <row r="47" spans="2:57" ht="14.45" customHeight="1">
      <c r="B47" s="13"/>
      <c r="AR47" s="13"/>
    </row>
    <row r="48" spans="2:57" ht="14.45" customHeight="1">
      <c r="B48" s="13"/>
      <c r="AR48" s="13"/>
    </row>
    <row r="49" spans="2:44" s="1" customFormat="1" ht="14.45" customHeight="1">
      <c r="B49" s="25"/>
      <c r="D49" s="34" t="s">
        <v>49</v>
      </c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4" t="s">
        <v>50</v>
      </c>
      <c r="AI49" s="35"/>
      <c r="AJ49" s="35"/>
      <c r="AK49" s="35"/>
      <c r="AL49" s="35"/>
      <c r="AM49" s="35"/>
      <c r="AN49" s="35"/>
      <c r="AO49" s="35"/>
      <c r="AR49" s="25"/>
    </row>
    <row r="50" spans="2:44">
      <c r="B50" s="13"/>
      <c r="AR50" s="13"/>
    </row>
    <row r="51" spans="2:44">
      <c r="B51" s="13"/>
      <c r="AR51" s="13"/>
    </row>
    <row r="52" spans="2:44">
      <c r="B52" s="13"/>
      <c r="AR52" s="13"/>
    </row>
    <row r="53" spans="2:44">
      <c r="B53" s="13"/>
      <c r="AR53" s="13"/>
    </row>
    <row r="54" spans="2:44">
      <c r="B54" s="13"/>
      <c r="AR54" s="13"/>
    </row>
    <row r="55" spans="2:44">
      <c r="B55" s="13"/>
      <c r="AR55" s="13"/>
    </row>
    <row r="56" spans="2:44">
      <c r="B56" s="13"/>
      <c r="AR56" s="13"/>
    </row>
    <row r="57" spans="2:44">
      <c r="B57" s="13"/>
      <c r="AR57" s="13"/>
    </row>
    <row r="58" spans="2:44">
      <c r="B58" s="13"/>
      <c r="AR58" s="13"/>
    </row>
    <row r="59" spans="2:44">
      <c r="B59" s="13"/>
      <c r="AR59" s="13"/>
    </row>
    <row r="60" spans="2:44" s="1" customFormat="1" ht="12.75">
      <c r="B60" s="25"/>
      <c r="D60" s="36" t="s">
        <v>51</v>
      </c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36" t="s">
        <v>52</v>
      </c>
      <c r="W60" s="27"/>
      <c r="X60" s="27"/>
      <c r="Y60" s="27"/>
      <c r="Z60" s="27"/>
      <c r="AA60" s="27"/>
      <c r="AB60" s="27"/>
      <c r="AC60" s="27"/>
      <c r="AD60" s="27"/>
      <c r="AE60" s="27"/>
      <c r="AF60" s="27"/>
      <c r="AG60" s="27"/>
      <c r="AH60" s="36" t="s">
        <v>51</v>
      </c>
      <c r="AI60" s="27"/>
      <c r="AJ60" s="27"/>
      <c r="AK60" s="27"/>
      <c r="AL60" s="27"/>
      <c r="AM60" s="36" t="s">
        <v>52</v>
      </c>
      <c r="AN60" s="27"/>
      <c r="AO60" s="27"/>
      <c r="AR60" s="25"/>
    </row>
    <row r="61" spans="2:44">
      <c r="B61" s="13"/>
      <c r="AR61" s="13"/>
    </row>
    <row r="62" spans="2:44">
      <c r="B62" s="13"/>
      <c r="AR62" s="13"/>
    </row>
    <row r="63" spans="2:44">
      <c r="B63" s="13"/>
      <c r="AR63" s="13"/>
    </row>
    <row r="64" spans="2:44" s="1" customFormat="1" ht="12.75">
      <c r="B64" s="25"/>
      <c r="D64" s="34" t="s">
        <v>53</v>
      </c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5"/>
      <c r="Z64" s="35"/>
      <c r="AA64" s="35"/>
      <c r="AB64" s="35"/>
      <c r="AC64" s="35"/>
      <c r="AD64" s="35"/>
      <c r="AE64" s="35"/>
      <c r="AF64" s="35"/>
      <c r="AG64" s="35"/>
      <c r="AH64" s="34" t="s">
        <v>54</v>
      </c>
      <c r="AI64" s="35"/>
      <c r="AJ64" s="35"/>
      <c r="AK64" s="35"/>
      <c r="AL64" s="35"/>
      <c r="AM64" s="35"/>
      <c r="AN64" s="35"/>
      <c r="AO64" s="35"/>
      <c r="AR64" s="25"/>
    </row>
    <row r="65" spans="2:44">
      <c r="B65" s="13"/>
      <c r="AR65" s="13"/>
    </row>
    <row r="66" spans="2:44">
      <c r="B66" s="13"/>
      <c r="AR66" s="13"/>
    </row>
    <row r="67" spans="2:44">
      <c r="B67" s="13"/>
      <c r="AR67" s="13"/>
    </row>
    <row r="68" spans="2:44">
      <c r="B68" s="13"/>
      <c r="AR68" s="13"/>
    </row>
    <row r="69" spans="2:44">
      <c r="B69" s="13"/>
      <c r="AR69" s="13"/>
    </row>
    <row r="70" spans="2:44">
      <c r="B70" s="13"/>
      <c r="AR70" s="13"/>
    </row>
    <row r="71" spans="2:44">
      <c r="B71" s="13"/>
      <c r="AR71" s="13"/>
    </row>
    <row r="72" spans="2:44">
      <c r="B72" s="13"/>
      <c r="AR72" s="13"/>
    </row>
    <row r="73" spans="2:44">
      <c r="B73" s="13"/>
      <c r="AR73" s="13"/>
    </row>
    <row r="74" spans="2:44">
      <c r="B74" s="13"/>
      <c r="AR74" s="13"/>
    </row>
    <row r="75" spans="2:44" s="1" customFormat="1" ht="12.75">
      <c r="B75" s="25"/>
      <c r="D75" s="36" t="s">
        <v>51</v>
      </c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36" t="s">
        <v>52</v>
      </c>
      <c r="W75" s="27"/>
      <c r="X75" s="27"/>
      <c r="Y75" s="27"/>
      <c r="Z75" s="27"/>
      <c r="AA75" s="27"/>
      <c r="AB75" s="27"/>
      <c r="AC75" s="27"/>
      <c r="AD75" s="27"/>
      <c r="AE75" s="27"/>
      <c r="AF75" s="27"/>
      <c r="AG75" s="27"/>
      <c r="AH75" s="36" t="s">
        <v>51</v>
      </c>
      <c r="AI75" s="27"/>
      <c r="AJ75" s="27"/>
      <c r="AK75" s="27"/>
      <c r="AL75" s="27"/>
      <c r="AM75" s="36" t="s">
        <v>52</v>
      </c>
      <c r="AN75" s="27"/>
      <c r="AO75" s="27"/>
      <c r="AR75" s="25"/>
    </row>
    <row r="76" spans="2:44" s="1" customFormat="1">
      <c r="B76" s="25"/>
      <c r="AR76" s="25"/>
    </row>
    <row r="77" spans="2:44" s="1" customFormat="1" ht="6.95" customHeight="1">
      <c r="B77" s="37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38"/>
      <c r="AG77" s="38"/>
      <c r="AH77" s="38"/>
      <c r="AI77" s="38"/>
      <c r="AJ77" s="38"/>
      <c r="AK77" s="38"/>
      <c r="AL77" s="38"/>
      <c r="AM77" s="38"/>
      <c r="AN77" s="38"/>
      <c r="AO77" s="38"/>
      <c r="AP77" s="38"/>
      <c r="AQ77" s="38"/>
      <c r="AR77" s="25"/>
    </row>
    <row r="81" spans="2:91" s="1" customFormat="1" ht="6.95" customHeight="1">
      <c r="B81" s="39"/>
      <c r="C81" s="40"/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  <c r="AF81" s="40"/>
      <c r="AG81" s="40"/>
      <c r="AH81" s="40"/>
      <c r="AI81" s="40"/>
      <c r="AJ81" s="40"/>
      <c r="AK81" s="40"/>
      <c r="AL81" s="40"/>
      <c r="AM81" s="40"/>
      <c r="AN81" s="40"/>
      <c r="AO81" s="40"/>
      <c r="AP81" s="40"/>
      <c r="AQ81" s="40"/>
      <c r="AR81" s="25"/>
    </row>
    <row r="82" spans="2:91" s="1" customFormat="1" ht="24.95" customHeight="1">
      <c r="B82" s="25"/>
      <c r="C82" s="14" t="s">
        <v>55</v>
      </c>
      <c r="AR82" s="25"/>
    </row>
    <row r="83" spans="2:91" s="1" customFormat="1" ht="6.95" customHeight="1">
      <c r="B83" s="25"/>
      <c r="AR83" s="25"/>
    </row>
    <row r="84" spans="2:91" s="3" customFormat="1" ht="12" customHeight="1">
      <c r="B84" s="41"/>
      <c r="C84" s="20" t="s">
        <v>13</v>
      </c>
      <c r="L84" s="3" t="str">
        <f>K5</f>
        <v>2298d</v>
      </c>
      <c r="AR84" s="41"/>
    </row>
    <row r="85" spans="2:91" s="4" customFormat="1" ht="36.950000000000003" customHeight="1">
      <c r="B85" s="42"/>
      <c r="C85" s="43" t="s">
        <v>16</v>
      </c>
      <c r="L85" s="129" t="str">
        <f>K6</f>
        <v>Zázemí pro městskou knihovnu Benešov-typový nábytek</v>
      </c>
      <c r="M85" s="130"/>
      <c r="N85" s="130"/>
      <c r="O85" s="130"/>
      <c r="P85" s="130"/>
      <c r="Q85" s="130"/>
      <c r="R85" s="130"/>
      <c r="S85" s="130"/>
      <c r="T85" s="130"/>
      <c r="U85" s="130"/>
      <c r="V85" s="130"/>
      <c r="W85" s="130"/>
      <c r="X85" s="130"/>
      <c r="Y85" s="130"/>
      <c r="Z85" s="130"/>
      <c r="AA85" s="130"/>
      <c r="AB85" s="130"/>
      <c r="AC85" s="130"/>
      <c r="AD85" s="130"/>
      <c r="AE85" s="130"/>
      <c r="AF85" s="130"/>
      <c r="AG85" s="130"/>
      <c r="AH85" s="130"/>
      <c r="AI85" s="130"/>
      <c r="AJ85" s="130"/>
      <c r="AK85" s="130"/>
      <c r="AL85" s="130"/>
      <c r="AM85" s="130"/>
      <c r="AN85" s="130"/>
      <c r="AO85" s="130"/>
      <c r="AR85" s="42"/>
    </row>
    <row r="86" spans="2:91" s="1" customFormat="1" ht="6.95" customHeight="1">
      <c r="B86" s="25"/>
      <c r="AR86" s="25"/>
    </row>
    <row r="87" spans="2:91" s="1" customFormat="1" ht="12" customHeight="1">
      <c r="B87" s="25"/>
      <c r="C87" s="20" t="s">
        <v>20</v>
      </c>
      <c r="L87" s="44" t="str">
        <f>IF(K8="","",K8)</f>
        <v>Benešov</v>
      </c>
      <c r="AI87" s="20" t="s">
        <v>22</v>
      </c>
      <c r="AM87" s="131" t="str">
        <f>IF(AN8= "","",AN8)</f>
        <v>23. 12. 2024</v>
      </c>
      <c r="AN87" s="131"/>
      <c r="AR87" s="25"/>
    </row>
    <row r="88" spans="2:91" s="1" customFormat="1" ht="6.95" customHeight="1">
      <c r="B88" s="25"/>
      <c r="AR88" s="25"/>
    </row>
    <row r="89" spans="2:91" s="1" customFormat="1" ht="15.2" customHeight="1">
      <c r="B89" s="25"/>
      <c r="C89" s="20" t="s">
        <v>24</v>
      </c>
      <c r="L89" s="3" t="str">
        <f>IF(E11= "","",E11)</f>
        <v>Město Benešov</v>
      </c>
      <c r="AI89" s="20" t="s">
        <v>30</v>
      </c>
      <c r="AM89" s="136" t="str">
        <f>IF(E17="","",E17)</f>
        <v>Ateliér Jasné s.r.o., Praha 1</v>
      </c>
      <c r="AN89" s="137"/>
      <c r="AO89" s="137"/>
      <c r="AP89" s="137"/>
      <c r="AR89" s="25"/>
      <c r="AS89" s="132" t="s">
        <v>56</v>
      </c>
      <c r="AT89" s="133"/>
      <c r="AU89" s="46"/>
      <c r="AV89" s="46"/>
      <c r="AW89" s="46"/>
      <c r="AX89" s="46"/>
      <c r="AY89" s="46"/>
      <c r="AZ89" s="46"/>
      <c r="BA89" s="46"/>
      <c r="BB89" s="46"/>
      <c r="BC89" s="46"/>
      <c r="BD89" s="47"/>
    </row>
    <row r="90" spans="2:91" s="1" customFormat="1" ht="15.2" customHeight="1">
      <c r="B90" s="25"/>
      <c r="C90" s="20" t="s">
        <v>28</v>
      </c>
      <c r="L90" s="3" t="str">
        <f>IF(E14= "Vyplň údaj","",E14)</f>
        <v/>
      </c>
      <c r="AI90" s="20" t="s">
        <v>33</v>
      </c>
      <c r="AM90" s="136" t="str">
        <f>IF(E20="","",E20)</f>
        <v>Ing. Lenka Kasperová</v>
      </c>
      <c r="AN90" s="137"/>
      <c r="AO90" s="137"/>
      <c r="AP90" s="137"/>
      <c r="AR90" s="25"/>
      <c r="AS90" s="134"/>
      <c r="AT90" s="135"/>
      <c r="BD90" s="49"/>
    </row>
    <row r="91" spans="2:91" s="1" customFormat="1" ht="10.9" customHeight="1">
      <c r="B91" s="25"/>
      <c r="AR91" s="25"/>
      <c r="AS91" s="134"/>
      <c r="AT91" s="135"/>
      <c r="BD91" s="49"/>
    </row>
    <row r="92" spans="2:91" s="1" customFormat="1" ht="29.25" customHeight="1">
      <c r="B92" s="25"/>
      <c r="C92" s="138" t="s">
        <v>57</v>
      </c>
      <c r="D92" s="139"/>
      <c r="E92" s="139"/>
      <c r="F92" s="139"/>
      <c r="G92" s="139"/>
      <c r="H92" s="50"/>
      <c r="I92" s="141" t="s">
        <v>58</v>
      </c>
      <c r="J92" s="139"/>
      <c r="K92" s="139"/>
      <c r="L92" s="139"/>
      <c r="M92" s="139"/>
      <c r="N92" s="139"/>
      <c r="O92" s="139"/>
      <c r="P92" s="139"/>
      <c r="Q92" s="139"/>
      <c r="R92" s="139"/>
      <c r="S92" s="139"/>
      <c r="T92" s="139"/>
      <c r="U92" s="139"/>
      <c r="V92" s="139"/>
      <c r="W92" s="139"/>
      <c r="X92" s="139"/>
      <c r="Y92" s="139"/>
      <c r="Z92" s="139"/>
      <c r="AA92" s="139"/>
      <c r="AB92" s="139"/>
      <c r="AC92" s="139"/>
      <c r="AD92" s="139"/>
      <c r="AE92" s="139"/>
      <c r="AF92" s="139"/>
      <c r="AG92" s="140" t="s">
        <v>59</v>
      </c>
      <c r="AH92" s="139"/>
      <c r="AI92" s="139"/>
      <c r="AJ92" s="139"/>
      <c r="AK92" s="139"/>
      <c r="AL92" s="139"/>
      <c r="AM92" s="139"/>
      <c r="AN92" s="141" t="s">
        <v>60</v>
      </c>
      <c r="AO92" s="139"/>
      <c r="AP92" s="142"/>
      <c r="AQ92" s="51" t="s">
        <v>61</v>
      </c>
      <c r="AR92" s="25"/>
      <c r="AS92" s="52" t="s">
        <v>62</v>
      </c>
      <c r="AT92" s="53" t="s">
        <v>63</v>
      </c>
      <c r="AU92" s="53" t="s">
        <v>64</v>
      </c>
      <c r="AV92" s="53" t="s">
        <v>65</v>
      </c>
      <c r="AW92" s="53" t="s">
        <v>66</v>
      </c>
      <c r="AX92" s="53" t="s">
        <v>67</v>
      </c>
      <c r="AY92" s="53" t="s">
        <v>68</v>
      </c>
      <c r="AZ92" s="53" t="s">
        <v>69</v>
      </c>
      <c r="BA92" s="53" t="s">
        <v>70</v>
      </c>
      <c r="BB92" s="53" t="s">
        <v>71</v>
      </c>
      <c r="BC92" s="53" t="s">
        <v>72</v>
      </c>
      <c r="BD92" s="54" t="s">
        <v>73</v>
      </c>
    </row>
    <row r="93" spans="2:91" s="1" customFormat="1" ht="10.9" customHeight="1">
      <c r="B93" s="25"/>
      <c r="AR93" s="25"/>
      <c r="AS93" s="55"/>
      <c r="AT93" s="46"/>
      <c r="AU93" s="46"/>
      <c r="AV93" s="46"/>
      <c r="AW93" s="46"/>
      <c r="AX93" s="46"/>
      <c r="AY93" s="46"/>
      <c r="AZ93" s="46"/>
      <c r="BA93" s="46"/>
      <c r="BB93" s="46"/>
      <c r="BC93" s="46"/>
      <c r="BD93" s="47"/>
    </row>
    <row r="94" spans="2:91" s="5" customFormat="1" ht="32.450000000000003" customHeight="1">
      <c r="B94" s="56"/>
      <c r="C94" s="57" t="s">
        <v>74</v>
      </c>
      <c r="D94" s="58"/>
      <c r="E94" s="58"/>
      <c r="F94" s="58"/>
      <c r="G94" s="58"/>
      <c r="H94" s="58"/>
      <c r="I94" s="58"/>
      <c r="J94" s="58"/>
      <c r="K94" s="58"/>
      <c r="L94" s="58"/>
      <c r="M94" s="58"/>
      <c r="N94" s="58"/>
      <c r="O94" s="58"/>
      <c r="P94" s="58"/>
      <c r="Q94" s="58"/>
      <c r="R94" s="58"/>
      <c r="S94" s="58"/>
      <c r="T94" s="58"/>
      <c r="U94" s="58"/>
      <c r="V94" s="58"/>
      <c r="W94" s="58"/>
      <c r="X94" s="58"/>
      <c r="Y94" s="58"/>
      <c r="Z94" s="58"/>
      <c r="AA94" s="58"/>
      <c r="AB94" s="58"/>
      <c r="AC94" s="58"/>
      <c r="AD94" s="58"/>
      <c r="AE94" s="58"/>
      <c r="AF94" s="58"/>
      <c r="AG94" s="151">
        <f>ROUND(AG95,2)</f>
        <v>0</v>
      </c>
      <c r="AH94" s="151"/>
      <c r="AI94" s="151"/>
      <c r="AJ94" s="151"/>
      <c r="AK94" s="151"/>
      <c r="AL94" s="151"/>
      <c r="AM94" s="151"/>
      <c r="AN94" s="152">
        <f t="shared" ref="AN94:AN97" si="0">SUM(AG94,AT94)</f>
        <v>0</v>
      </c>
      <c r="AO94" s="152"/>
      <c r="AP94" s="152"/>
      <c r="AQ94" s="60" t="s">
        <v>1</v>
      </c>
      <c r="AR94" s="56"/>
      <c r="AS94" s="61">
        <f>ROUND(AS95,2)</f>
        <v>0</v>
      </c>
      <c r="AT94" s="62">
        <f t="shared" ref="AT94:AT97" si="1">ROUND(SUM(AV94:AW94),2)</f>
        <v>0</v>
      </c>
      <c r="AU94" s="63">
        <f>ROUND(AU95,5)</f>
        <v>0</v>
      </c>
      <c r="AV94" s="62">
        <f>ROUND(AZ94*L29,2)</f>
        <v>0</v>
      </c>
      <c r="AW94" s="62">
        <f>ROUND(BA94*L30,2)</f>
        <v>0</v>
      </c>
      <c r="AX94" s="62">
        <f>ROUND(BB94*L29,2)</f>
        <v>0</v>
      </c>
      <c r="AY94" s="62">
        <f>ROUND(BC94*L30,2)</f>
        <v>0</v>
      </c>
      <c r="AZ94" s="62">
        <f t="shared" ref="AZ94:BD95" si="2">ROUND(AZ95,2)</f>
        <v>0</v>
      </c>
      <c r="BA94" s="62">
        <f t="shared" si="2"/>
        <v>0</v>
      </c>
      <c r="BB94" s="62">
        <f t="shared" si="2"/>
        <v>0</v>
      </c>
      <c r="BC94" s="62">
        <f t="shared" si="2"/>
        <v>0</v>
      </c>
      <c r="BD94" s="64">
        <f t="shared" si="2"/>
        <v>0</v>
      </c>
      <c r="BS94" s="65" t="s">
        <v>75</v>
      </c>
      <c r="BT94" s="65" t="s">
        <v>76</v>
      </c>
      <c r="BU94" s="66" t="s">
        <v>77</v>
      </c>
      <c r="BV94" s="65" t="s">
        <v>78</v>
      </c>
      <c r="BW94" s="65" t="s">
        <v>4</v>
      </c>
      <c r="BX94" s="65" t="s">
        <v>79</v>
      </c>
      <c r="CL94" s="65" t="s">
        <v>1</v>
      </c>
    </row>
    <row r="95" spans="2:91" s="6" customFormat="1" ht="16.5" customHeight="1">
      <c r="B95" s="67"/>
      <c r="C95" s="68"/>
      <c r="D95" s="146" t="s">
        <v>80</v>
      </c>
      <c r="E95" s="146"/>
      <c r="F95" s="146"/>
      <c r="G95" s="146"/>
      <c r="H95" s="146"/>
      <c r="I95" s="69"/>
      <c r="J95" s="146" t="s">
        <v>81</v>
      </c>
      <c r="K95" s="146"/>
      <c r="L95" s="146"/>
      <c r="M95" s="146"/>
      <c r="N95" s="146"/>
      <c r="O95" s="146"/>
      <c r="P95" s="146"/>
      <c r="Q95" s="146"/>
      <c r="R95" s="146"/>
      <c r="S95" s="146"/>
      <c r="T95" s="146"/>
      <c r="U95" s="146"/>
      <c r="V95" s="146"/>
      <c r="W95" s="146"/>
      <c r="X95" s="146"/>
      <c r="Y95" s="146"/>
      <c r="Z95" s="146"/>
      <c r="AA95" s="146"/>
      <c r="AB95" s="146"/>
      <c r="AC95" s="146"/>
      <c r="AD95" s="146"/>
      <c r="AE95" s="146"/>
      <c r="AF95" s="146"/>
      <c r="AG95" s="143">
        <f>ROUND(AG96,2)</f>
        <v>0</v>
      </c>
      <c r="AH95" s="144"/>
      <c r="AI95" s="144"/>
      <c r="AJ95" s="144"/>
      <c r="AK95" s="144"/>
      <c r="AL95" s="144"/>
      <c r="AM95" s="144"/>
      <c r="AN95" s="145">
        <f t="shared" si="0"/>
        <v>0</v>
      </c>
      <c r="AO95" s="144"/>
      <c r="AP95" s="144"/>
      <c r="AQ95" s="70" t="s">
        <v>82</v>
      </c>
      <c r="AR95" s="67"/>
      <c r="AS95" s="71">
        <f>ROUND(AS96,2)</f>
        <v>0</v>
      </c>
      <c r="AT95" s="72">
        <f t="shared" si="1"/>
        <v>0</v>
      </c>
      <c r="AU95" s="73">
        <f>ROUND(AU96,5)</f>
        <v>0</v>
      </c>
      <c r="AV95" s="72">
        <f>ROUND(AZ95*L29,2)</f>
        <v>0</v>
      </c>
      <c r="AW95" s="72">
        <f>ROUND(BA95*L30,2)</f>
        <v>0</v>
      </c>
      <c r="AX95" s="72">
        <f>ROUND(BB95*L29,2)</f>
        <v>0</v>
      </c>
      <c r="AY95" s="72">
        <f>ROUND(BC95*L30,2)</f>
        <v>0</v>
      </c>
      <c r="AZ95" s="72">
        <f t="shared" si="2"/>
        <v>0</v>
      </c>
      <c r="BA95" s="72">
        <f t="shared" si="2"/>
        <v>0</v>
      </c>
      <c r="BB95" s="72">
        <f t="shared" si="2"/>
        <v>0</v>
      </c>
      <c r="BC95" s="72">
        <f t="shared" si="2"/>
        <v>0</v>
      </c>
      <c r="BD95" s="74">
        <f t="shared" si="2"/>
        <v>0</v>
      </c>
      <c r="BS95" s="75" t="s">
        <v>75</v>
      </c>
      <c r="BT95" s="75" t="s">
        <v>83</v>
      </c>
      <c r="BU95" s="75" t="s">
        <v>77</v>
      </c>
      <c r="BV95" s="75" t="s">
        <v>78</v>
      </c>
      <c r="BW95" s="75" t="s">
        <v>84</v>
      </c>
      <c r="BX95" s="75" t="s">
        <v>4</v>
      </c>
      <c r="CL95" s="75" t="s">
        <v>1</v>
      </c>
      <c r="CM95" s="75" t="s">
        <v>85</v>
      </c>
    </row>
    <row r="96" spans="2:91" s="3" customFormat="1" ht="16.5" customHeight="1">
      <c r="B96" s="41"/>
      <c r="C96" s="76"/>
      <c r="D96" s="76"/>
      <c r="E96" s="149" t="s">
        <v>86</v>
      </c>
      <c r="F96" s="149"/>
      <c r="G96" s="149"/>
      <c r="H96" s="149"/>
      <c r="I96" s="149"/>
      <c r="J96" s="76"/>
      <c r="K96" s="149" t="s">
        <v>87</v>
      </c>
      <c r="L96" s="149"/>
      <c r="M96" s="149"/>
      <c r="N96" s="149"/>
      <c r="O96" s="149"/>
      <c r="P96" s="149"/>
      <c r="Q96" s="149"/>
      <c r="R96" s="149"/>
      <c r="S96" s="149"/>
      <c r="T96" s="149"/>
      <c r="U96" s="149"/>
      <c r="V96" s="149"/>
      <c r="W96" s="149"/>
      <c r="X96" s="149"/>
      <c r="Y96" s="149"/>
      <c r="Z96" s="149"/>
      <c r="AA96" s="149"/>
      <c r="AB96" s="149"/>
      <c r="AC96" s="149"/>
      <c r="AD96" s="149"/>
      <c r="AE96" s="149"/>
      <c r="AF96" s="149"/>
      <c r="AG96" s="150">
        <f>ROUND(SUM(AG97:AG97),2)</f>
        <v>0</v>
      </c>
      <c r="AH96" s="148"/>
      <c r="AI96" s="148"/>
      <c r="AJ96" s="148"/>
      <c r="AK96" s="148"/>
      <c r="AL96" s="148"/>
      <c r="AM96" s="148"/>
      <c r="AN96" s="147">
        <f t="shared" si="0"/>
        <v>0</v>
      </c>
      <c r="AO96" s="148"/>
      <c r="AP96" s="148"/>
      <c r="AQ96" s="77" t="s">
        <v>88</v>
      </c>
      <c r="AR96" s="41"/>
      <c r="AS96" s="78">
        <f>ROUND(SUM(AS97:AS97),2)</f>
        <v>0</v>
      </c>
      <c r="AT96" s="79">
        <f t="shared" si="1"/>
        <v>0</v>
      </c>
      <c r="AU96" s="80">
        <f>ROUND(SUM(AU97:AU97),5)</f>
        <v>0</v>
      </c>
      <c r="AV96" s="79">
        <f>ROUND(AZ96*L29,2)</f>
        <v>0</v>
      </c>
      <c r="AW96" s="79">
        <f>ROUND(BA96*L30,2)</f>
        <v>0</v>
      </c>
      <c r="AX96" s="79">
        <f>ROUND(BB96*L29,2)</f>
        <v>0</v>
      </c>
      <c r="AY96" s="79">
        <f>ROUND(BC96*L30,2)</f>
        <v>0</v>
      </c>
      <c r="AZ96" s="79">
        <f>ROUND(SUM(AZ97:AZ97),2)</f>
        <v>0</v>
      </c>
      <c r="BA96" s="79">
        <f>ROUND(SUM(BA97:BA97),2)</f>
        <v>0</v>
      </c>
      <c r="BB96" s="79">
        <f>ROUND(SUM(BB97:BB97),2)</f>
        <v>0</v>
      </c>
      <c r="BC96" s="79">
        <f>ROUND(SUM(BC97:BC97),2)</f>
        <v>0</v>
      </c>
      <c r="BD96" s="81">
        <f>ROUND(SUM(BD97:BD97),2)</f>
        <v>0</v>
      </c>
      <c r="BS96" s="18" t="s">
        <v>75</v>
      </c>
      <c r="BT96" s="18" t="s">
        <v>85</v>
      </c>
      <c r="BU96" s="18" t="s">
        <v>77</v>
      </c>
      <c r="BV96" s="18" t="s">
        <v>78</v>
      </c>
      <c r="BW96" s="18" t="s">
        <v>89</v>
      </c>
      <c r="BX96" s="18" t="s">
        <v>84</v>
      </c>
      <c r="CL96" s="18" t="s">
        <v>1</v>
      </c>
    </row>
    <row r="97" spans="1:90" s="3" customFormat="1" ht="23.25" customHeight="1">
      <c r="A97" s="82" t="s">
        <v>90</v>
      </c>
      <c r="B97" s="41"/>
      <c r="C97" s="76"/>
      <c r="D97" s="76"/>
      <c r="E97" s="76"/>
      <c r="F97" s="149" t="s">
        <v>91</v>
      </c>
      <c r="G97" s="149"/>
      <c r="H97" s="149"/>
      <c r="I97" s="149"/>
      <c r="J97" s="149"/>
      <c r="K97" s="76"/>
      <c r="L97" s="149" t="s">
        <v>92</v>
      </c>
      <c r="M97" s="149"/>
      <c r="N97" s="149"/>
      <c r="O97" s="149"/>
      <c r="P97" s="149"/>
      <c r="Q97" s="149"/>
      <c r="R97" s="149"/>
      <c r="S97" s="149"/>
      <c r="T97" s="149"/>
      <c r="U97" s="149"/>
      <c r="V97" s="149"/>
      <c r="W97" s="149"/>
      <c r="X97" s="149"/>
      <c r="Y97" s="149"/>
      <c r="Z97" s="149"/>
      <c r="AA97" s="149"/>
      <c r="AB97" s="149"/>
      <c r="AC97" s="149"/>
      <c r="AD97" s="149"/>
      <c r="AE97" s="149"/>
      <c r="AF97" s="149"/>
      <c r="AG97" s="147">
        <f>'001-08-01 - Knihovnický n...'!J34</f>
        <v>0</v>
      </c>
      <c r="AH97" s="148"/>
      <c r="AI97" s="148"/>
      <c r="AJ97" s="148"/>
      <c r="AK97" s="148"/>
      <c r="AL97" s="148"/>
      <c r="AM97" s="148"/>
      <c r="AN97" s="147">
        <f t="shared" si="0"/>
        <v>0</v>
      </c>
      <c r="AO97" s="148"/>
      <c r="AP97" s="148"/>
      <c r="AQ97" s="77" t="s">
        <v>88</v>
      </c>
      <c r="AR97" s="41"/>
      <c r="AS97" s="78">
        <v>0</v>
      </c>
      <c r="AT97" s="79">
        <f t="shared" si="1"/>
        <v>0</v>
      </c>
      <c r="AU97" s="80">
        <f>'001-08-01 - Knihovnický n...'!P124</f>
        <v>0</v>
      </c>
      <c r="AV97" s="79">
        <f>'001-08-01 - Knihovnický n...'!J37</f>
        <v>0</v>
      </c>
      <c r="AW97" s="79">
        <f>'001-08-01 - Knihovnický n...'!J38</f>
        <v>0</v>
      </c>
      <c r="AX97" s="79">
        <f>'001-08-01 - Knihovnický n...'!J39</f>
        <v>0</v>
      </c>
      <c r="AY97" s="79">
        <f>'001-08-01 - Knihovnický n...'!J40</f>
        <v>0</v>
      </c>
      <c r="AZ97" s="79">
        <f>'001-08-01 - Knihovnický n...'!F37</f>
        <v>0</v>
      </c>
      <c r="BA97" s="79">
        <f>'001-08-01 - Knihovnický n...'!F38</f>
        <v>0</v>
      </c>
      <c r="BB97" s="79">
        <f>'001-08-01 - Knihovnický n...'!F39</f>
        <v>0</v>
      </c>
      <c r="BC97" s="79">
        <f>'001-08-01 - Knihovnický n...'!F40</f>
        <v>0</v>
      </c>
      <c r="BD97" s="81">
        <f>'001-08-01 - Knihovnický n...'!F41</f>
        <v>0</v>
      </c>
      <c r="BT97" s="18" t="s">
        <v>93</v>
      </c>
      <c r="BV97" s="18" t="s">
        <v>78</v>
      </c>
      <c r="BW97" s="18" t="s">
        <v>94</v>
      </c>
      <c r="BX97" s="18" t="s">
        <v>89</v>
      </c>
      <c r="CL97" s="18" t="s">
        <v>1</v>
      </c>
    </row>
    <row r="98" spans="1:90" s="1" customFormat="1" ht="30" customHeight="1">
      <c r="B98" s="25"/>
      <c r="AR98" s="25"/>
    </row>
    <row r="99" spans="1:90" s="1" customFormat="1" ht="6.95" customHeight="1">
      <c r="B99" s="37"/>
      <c r="C99" s="38"/>
      <c r="D99" s="38"/>
      <c r="E99" s="38"/>
      <c r="F99" s="38"/>
      <c r="G99" s="38"/>
      <c r="H99" s="38"/>
      <c r="I99" s="38"/>
      <c r="J99" s="38"/>
      <c r="K99" s="38"/>
      <c r="L99" s="38"/>
      <c r="M99" s="38"/>
      <c r="N99" s="38"/>
      <c r="O99" s="38"/>
      <c r="P99" s="38"/>
      <c r="Q99" s="38"/>
      <c r="R99" s="38"/>
      <c r="S99" s="38"/>
      <c r="T99" s="38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F99" s="38"/>
      <c r="AG99" s="38"/>
      <c r="AH99" s="38"/>
      <c r="AI99" s="38"/>
      <c r="AJ99" s="38"/>
      <c r="AK99" s="38"/>
      <c r="AL99" s="38"/>
      <c r="AM99" s="38"/>
      <c r="AN99" s="38"/>
      <c r="AO99" s="38"/>
      <c r="AP99" s="38"/>
      <c r="AQ99" s="38"/>
      <c r="AR99" s="25"/>
    </row>
    <row r="101" spans="1:90" ht="15"/>
  </sheetData>
  <mergeCells count="50">
    <mergeCell ref="AR2:BE2"/>
    <mergeCell ref="L33:P33"/>
    <mergeCell ref="W33:AE33"/>
    <mergeCell ref="AK33:AO33"/>
    <mergeCell ref="AK35:AO35"/>
    <mergeCell ref="X35:AB35"/>
    <mergeCell ref="L31:P31"/>
    <mergeCell ref="W31:AE31"/>
    <mergeCell ref="L32:P32"/>
    <mergeCell ref="W32:AE32"/>
    <mergeCell ref="AK32:AO32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AK29:AO29"/>
    <mergeCell ref="L29:P29"/>
    <mergeCell ref="W29:AE29"/>
    <mergeCell ref="AK30:AO30"/>
    <mergeCell ref="W30:AE30"/>
    <mergeCell ref="L30:P30"/>
    <mergeCell ref="AK31:AO31"/>
    <mergeCell ref="AN96:AP96"/>
    <mergeCell ref="E96:I96"/>
    <mergeCell ref="K96:AF96"/>
    <mergeCell ref="AG96:AM96"/>
    <mergeCell ref="L97:AF97"/>
    <mergeCell ref="AN97:AP97"/>
    <mergeCell ref="F97:J97"/>
    <mergeCell ref="AG97:AM97"/>
    <mergeCell ref="C92:G92"/>
    <mergeCell ref="AG92:AM92"/>
    <mergeCell ref="AN92:AP92"/>
    <mergeCell ref="I92:AF92"/>
    <mergeCell ref="AG95:AM95"/>
    <mergeCell ref="AN95:AP95"/>
    <mergeCell ref="J95:AF95"/>
    <mergeCell ref="D95:H95"/>
    <mergeCell ref="AG94:AM94"/>
    <mergeCell ref="AN94:AP94"/>
    <mergeCell ref="L85:AO85"/>
    <mergeCell ref="AM87:AN87"/>
    <mergeCell ref="AS89:AT91"/>
    <mergeCell ref="AM89:AP89"/>
    <mergeCell ref="AM90:AP90"/>
  </mergeCells>
  <hyperlinks>
    <hyperlink ref="A97" location="'001-08-01 - Knihovnický n...'!C2" display="/" xr:uid="{00000000-0004-0000-0000-000000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163"/>
  <sheetViews>
    <sheetView showGridLines="0" tabSelected="1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72" t="s">
        <v>5</v>
      </c>
      <c r="M2" s="157"/>
      <c r="N2" s="157"/>
      <c r="O2" s="157"/>
      <c r="P2" s="157"/>
      <c r="Q2" s="157"/>
      <c r="R2" s="157"/>
      <c r="S2" s="157"/>
      <c r="T2" s="157"/>
      <c r="U2" s="157"/>
      <c r="V2" s="157"/>
      <c r="AT2" s="10" t="s">
        <v>94</v>
      </c>
    </row>
    <row r="3" spans="2:46" ht="6.95" customHeight="1">
      <c r="B3" s="11"/>
      <c r="C3" s="12"/>
      <c r="D3" s="12"/>
      <c r="E3" s="12"/>
      <c r="F3" s="12"/>
      <c r="G3" s="12"/>
      <c r="H3" s="12"/>
      <c r="I3" s="12"/>
      <c r="J3" s="12"/>
      <c r="K3" s="12"/>
      <c r="L3" s="13"/>
      <c r="AT3" s="10" t="s">
        <v>85</v>
      </c>
    </row>
    <row r="4" spans="2:46" ht="24.95" customHeight="1">
      <c r="B4" s="13"/>
      <c r="D4" s="14" t="s">
        <v>95</v>
      </c>
      <c r="L4" s="13"/>
      <c r="M4" s="83" t="s">
        <v>10</v>
      </c>
      <c r="AT4" s="10" t="s">
        <v>3</v>
      </c>
    </row>
    <row r="5" spans="2:46" ht="6.95" customHeight="1">
      <c r="B5" s="13"/>
      <c r="L5" s="13"/>
    </row>
    <row r="6" spans="2:46" ht="12" customHeight="1">
      <c r="B6" s="13"/>
      <c r="D6" s="20" t="s">
        <v>16</v>
      </c>
      <c r="L6" s="13"/>
    </row>
    <row r="7" spans="2:46" ht="16.5" customHeight="1">
      <c r="B7" s="13"/>
      <c r="E7" s="173" t="str">
        <f>'Rekapitulace stavby'!K6</f>
        <v>Zázemí pro městskou knihovnu Benešov-typový nábytek</v>
      </c>
      <c r="F7" s="174"/>
      <c r="G7" s="174"/>
      <c r="H7" s="174"/>
      <c r="L7" s="13"/>
    </row>
    <row r="8" spans="2:46" ht="12.75">
      <c r="B8" s="13"/>
      <c r="D8" s="20" t="s">
        <v>96</v>
      </c>
      <c r="L8" s="13"/>
    </row>
    <row r="9" spans="2:46" ht="16.5" customHeight="1">
      <c r="B9" s="13"/>
      <c r="E9" s="173" t="s">
        <v>97</v>
      </c>
      <c r="F9" s="157"/>
      <c r="G9" s="157"/>
      <c r="H9" s="157"/>
      <c r="L9" s="13"/>
    </row>
    <row r="10" spans="2:46" ht="12" customHeight="1">
      <c r="B10" s="13"/>
      <c r="D10" s="20" t="s">
        <v>98</v>
      </c>
      <c r="L10" s="13"/>
    </row>
    <row r="11" spans="2:46" s="1" customFormat="1" ht="16.5" customHeight="1">
      <c r="B11" s="25"/>
      <c r="E11" s="135" t="s">
        <v>99</v>
      </c>
      <c r="F11" s="175"/>
      <c r="G11" s="175"/>
      <c r="H11" s="175"/>
      <c r="L11" s="25"/>
    </row>
    <row r="12" spans="2:46" s="1" customFormat="1" ht="12" customHeight="1">
      <c r="B12" s="25"/>
      <c r="D12" s="20" t="s">
        <v>100</v>
      </c>
      <c r="L12" s="25"/>
    </row>
    <row r="13" spans="2:46" s="1" customFormat="1" ht="16.5" customHeight="1">
      <c r="B13" s="25"/>
      <c r="E13" s="129" t="s">
        <v>101</v>
      </c>
      <c r="F13" s="175"/>
      <c r="G13" s="175"/>
      <c r="H13" s="175"/>
      <c r="L13" s="25"/>
    </row>
    <row r="14" spans="2:46" s="1" customFormat="1" ht="11.25">
      <c r="B14" s="25"/>
      <c r="L14" s="25"/>
    </row>
    <row r="15" spans="2:46" s="1" customFormat="1" ht="12" customHeight="1">
      <c r="B15" s="25"/>
      <c r="D15" s="20" t="s">
        <v>18</v>
      </c>
      <c r="F15" s="18" t="s">
        <v>1</v>
      </c>
      <c r="I15" s="20" t="s">
        <v>19</v>
      </c>
      <c r="J15" s="18" t="s">
        <v>1</v>
      </c>
      <c r="L15" s="25"/>
    </row>
    <row r="16" spans="2:46" s="1" customFormat="1" ht="12" customHeight="1">
      <c r="B16" s="25"/>
      <c r="D16" s="20" t="s">
        <v>20</v>
      </c>
      <c r="F16" s="18" t="s">
        <v>102</v>
      </c>
      <c r="I16" s="20" t="s">
        <v>22</v>
      </c>
      <c r="J16" s="45" t="str">
        <f>'Rekapitulace stavby'!AN8</f>
        <v>23. 12. 2024</v>
      </c>
      <c r="L16" s="25"/>
    </row>
    <row r="17" spans="2:12" s="1" customFormat="1" ht="10.9" customHeight="1">
      <c r="B17" s="25"/>
      <c r="L17" s="25"/>
    </row>
    <row r="18" spans="2:12" s="1" customFormat="1" ht="12" customHeight="1">
      <c r="B18" s="25"/>
      <c r="D18" s="20" t="s">
        <v>24</v>
      </c>
      <c r="I18" s="20" t="s">
        <v>25</v>
      </c>
      <c r="J18" s="18" t="str">
        <f>IF('Rekapitulace stavby'!AN10="","",'Rekapitulace stavby'!AN10)</f>
        <v/>
      </c>
      <c r="L18" s="25"/>
    </row>
    <row r="19" spans="2:12" s="1" customFormat="1" ht="18" customHeight="1">
      <c r="B19" s="25"/>
      <c r="E19" s="18" t="str">
        <f>IF('Rekapitulace stavby'!E11="","",'Rekapitulace stavby'!E11)</f>
        <v>Město Benešov</v>
      </c>
      <c r="I19" s="20" t="s">
        <v>27</v>
      </c>
      <c r="J19" s="18" t="str">
        <f>IF('Rekapitulace stavby'!AN11="","",'Rekapitulace stavby'!AN11)</f>
        <v/>
      </c>
      <c r="L19" s="25"/>
    </row>
    <row r="20" spans="2:12" s="1" customFormat="1" ht="6.95" customHeight="1">
      <c r="B20" s="25"/>
      <c r="L20" s="25"/>
    </row>
    <row r="21" spans="2:12" s="1" customFormat="1" ht="12" customHeight="1">
      <c r="B21" s="25"/>
      <c r="D21" s="20" t="s">
        <v>28</v>
      </c>
      <c r="I21" s="20" t="s">
        <v>25</v>
      </c>
      <c r="J21" s="21" t="str">
        <f>'Rekapitulace stavby'!AN13</f>
        <v>Vyplň údaj</v>
      </c>
      <c r="L21" s="25"/>
    </row>
    <row r="22" spans="2:12" s="1" customFormat="1" ht="18" customHeight="1">
      <c r="B22" s="25"/>
      <c r="E22" s="176" t="str">
        <f>'Rekapitulace stavby'!E14</f>
        <v>Vyplň údaj</v>
      </c>
      <c r="F22" s="156"/>
      <c r="G22" s="156"/>
      <c r="H22" s="156"/>
      <c r="I22" s="20" t="s">
        <v>27</v>
      </c>
      <c r="J22" s="21" t="str">
        <f>'Rekapitulace stavby'!AN14</f>
        <v>Vyplň údaj</v>
      </c>
      <c r="L22" s="25"/>
    </row>
    <row r="23" spans="2:12" s="1" customFormat="1" ht="6.95" customHeight="1">
      <c r="B23" s="25"/>
      <c r="L23" s="25"/>
    </row>
    <row r="24" spans="2:12" s="1" customFormat="1" ht="12" customHeight="1">
      <c r="B24" s="25"/>
      <c r="D24" s="20" t="s">
        <v>30</v>
      </c>
      <c r="I24" s="20" t="s">
        <v>25</v>
      </c>
      <c r="J24" s="18" t="str">
        <f>IF('Rekapitulace stavby'!AN16="","",'Rekapitulace stavby'!AN16)</f>
        <v/>
      </c>
      <c r="L24" s="25"/>
    </row>
    <row r="25" spans="2:12" s="1" customFormat="1" ht="18" customHeight="1">
      <c r="B25" s="25"/>
      <c r="E25" s="18" t="str">
        <f>IF('Rekapitulace stavby'!E17="","",'Rekapitulace stavby'!E17)</f>
        <v>Ateliér Jasné s.r.o., Praha 1</v>
      </c>
      <c r="I25" s="20" t="s">
        <v>27</v>
      </c>
      <c r="J25" s="18" t="str">
        <f>IF('Rekapitulace stavby'!AN17="","",'Rekapitulace stavby'!AN17)</f>
        <v/>
      </c>
      <c r="L25" s="25"/>
    </row>
    <row r="26" spans="2:12" s="1" customFormat="1" ht="6.95" customHeight="1">
      <c r="B26" s="25"/>
      <c r="L26" s="25"/>
    </row>
    <row r="27" spans="2:12" s="1" customFormat="1" ht="12" customHeight="1">
      <c r="B27" s="25"/>
      <c r="D27" s="20" t="s">
        <v>33</v>
      </c>
      <c r="I27" s="20" t="s">
        <v>25</v>
      </c>
      <c r="J27" s="18" t="str">
        <f>IF('Rekapitulace stavby'!AN19="","",'Rekapitulace stavby'!AN19)</f>
        <v/>
      </c>
      <c r="L27" s="25"/>
    </row>
    <row r="28" spans="2:12" s="1" customFormat="1" ht="18" customHeight="1">
      <c r="B28" s="25"/>
      <c r="E28" s="18" t="str">
        <f>IF('Rekapitulace stavby'!E20="","",'Rekapitulace stavby'!E20)</f>
        <v>Ing. Lenka Kasperová</v>
      </c>
      <c r="I28" s="20" t="s">
        <v>27</v>
      </c>
      <c r="J28" s="18" t="str">
        <f>IF('Rekapitulace stavby'!AN20="","",'Rekapitulace stavby'!AN20)</f>
        <v/>
      </c>
      <c r="L28" s="25"/>
    </row>
    <row r="29" spans="2:12" s="1" customFormat="1" ht="6.95" customHeight="1">
      <c r="B29" s="25"/>
      <c r="L29" s="25"/>
    </row>
    <row r="30" spans="2:12" s="1" customFormat="1" ht="12" customHeight="1">
      <c r="B30" s="25"/>
      <c r="D30" s="20" t="s">
        <v>35</v>
      </c>
      <c r="L30" s="25"/>
    </row>
    <row r="31" spans="2:12" s="7" customFormat="1" ht="16.5" customHeight="1">
      <c r="B31" s="84"/>
      <c r="E31" s="161" t="s">
        <v>1</v>
      </c>
      <c r="F31" s="161"/>
      <c r="G31" s="161"/>
      <c r="H31" s="161"/>
      <c r="L31" s="84"/>
    </row>
    <row r="32" spans="2:12" s="1" customFormat="1" ht="6.95" customHeight="1">
      <c r="B32" s="25"/>
      <c r="L32" s="25"/>
    </row>
    <row r="33" spans="2:12" s="1" customFormat="1" ht="6.95" customHeight="1">
      <c r="B33" s="25"/>
      <c r="D33" s="46"/>
      <c r="E33" s="46"/>
      <c r="F33" s="46"/>
      <c r="G33" s="46"/>
      <c r="H33" s="46"/>
      <c r="I33" s="46"/>
      <c r="J33" s="46"/>
      <c r="K33" s="46"/>
      <c r="L33" s="25"/>
    </row>
    <row r="34" spans="2:12" s="1" customFormat="1" ht="25.35" customHeight="1">
      <c r="B34" s="25"/>
      <c r="D34" s="85" t="s">
        <v>36</v>
      </c>
      <c r="J34" s="59">
        <f>ROUND(J124, 2)</f>
        <v>0</v>
      </c>
      <c r="L34" s="25"/>
    </row>
    <row r="35" spans="2:12" s="1" customFormat="1" ht="6.95" customHeight="1">
      <c r="B35" s="25"/>
      <c r="D35" s="46"/>
      <c r="E35" s="46"/>
      <c r="F35" s="46"/>
      <c r="G35" s="46"/>
      <c r="H35" s="46"/>
      <c r="I35" s="46"/>
      <c r="J35" s="46"/>
      <c r="K35" s="46"/>
      <c r="L35" s="25"/>
    </row>
    <row r="36" spans="2:12" s="1" customFormat="1" ht="14.45" customHeight="1">
      <c r="B36" s="25"/>
      <c r="F36" s="28" t="s">
        <v>38</v>
      </c>
      <c r="I36" s="28" t="s">
        <v>37</v>
      </c>
      <c r="J36" s="28" t="s">
        <v>39</v>
      </c>
      <c r="L36" s="25"/>
    </row>
    <row r="37" spans="2:12" s="1" customFormat="1" ht="14.45" customHeight="1">
      <c r="B37" s="25"/>
      <c r="D37" s="48" t="s">
        <v>40</v>
      </c>
      <c r="E37" s="20" t="s">
        <v>41</v>
      </c>
      <c r="F37" s="79">
        <f>ROUND((SUM(BE124:BE162)),  2)</f>
        <v>0</v>
      </c>
      <c r="I37" s="86">
        <v>0.21</v>
      </c>
      <c r="J37" s="79">
        <f>ROUND(((SUM(BE124:BE162))*I37),  2)</f>
        <v>0</v>
      </c>
      <c r="L37" s="25"/>
    </row>
    <row r="38" spans="2:12" s="1" customFormat="1" ht="14.45" customHeight="1">
      <c r="B38" s="25"/>
      <c r="E38" s="20" t="s">
        <v>42</v>
      </c>
      <c r="F38" s="79">
        <f>ROUND((SUM(BF124:BF162)),  2)</f>
        <v>0</v>
      </c>
      <c r="I38" s="86">
        <v>0.12</v>
      </c>
      <c r="J38" s="79">
        <f>ROUND(((SUM(BF124:BF162))*I38),  2)</f>
        <v>0</v>
      </c>
      <c r="L38" s="25"/>
    </row>
    <row r="39" spans="2:12" s="1" customFormat="1" ht="14.45" hidden="1" customHeight="1">
      <c r="B39" s="25"/>
      <c r="E39" s="20" t="s">
        <v>43</v>
      </c>
      <c r="F39" s="79">
        <f>ROUND((SUM(BG124:BG162)),  2)</f>
        <v>0</v>
      </c>
      <c r="I39" s="86">
        <v>0.21</v>
      </c>
      <c r="J39" s="79">
        <f>0</f>
        <v>0</v>
      </c>
      <c r="L39" s="25"/>
    </row>
    <row r="40" spans="2:12" s="1" customFormat="1" ht="14.45" hidden="1" customHeight="1">
      <c r="B40" s="25"/>
      <c r="E40" s="20" t="s">
        <v>44</v>
      </c>
      <c r="F40" s="79">
        <f>ROUND((SUM(BH124:BH162)),  2)</f>
        <v>0</v>
      </c>
      <c r="I40" s="86">
        <v>0.12</v>
      </c>
      <c r="J40" s="79">
        <f>0</f>
        <v>0</v>
      </c>
      <c r="L40" s="25"/>
    </row>
    <row r="41" spans="2:12" s="1" customFormat="1" ht="14.45" hidden="1" customHeight="1">
      <c r="B41" s="25"/>
      <c r="E41" s="20" t="s">
        <v>45</v>
      </c>
      <c r="F41" s="79">
        <f>ROUND((SUM(BI124:BI162)),  2)</f>
        <v>0</v>
      </c>
      <c r="I41" s="86">
        <v>0</v>
      </c>
      <c r="J41" s="79">
        <f>0</f>
        <v>0</v>
      </c>
      <c r="L41" s="25"/>
    </row>
    <row r="42" spans="2:12" s="1" customFormat="1" ht="6.95" customHeight="1">
      <c r="B42" s="25"/>
      <c r="L42" s="25"/>
    </row>
    <row r="43" spans="2:12" s="1" customFormat="1" ht="25.35" customHeight="1">
      <c r="B43" s="25"/>
      <c r="C43" s="87"/>
      <c r="D43" s="88" t="s">
        <v>46</v>
      </c>
      <c r="E43" s="50"/>
      <c r="F43" s="50"/>
      <c r="G43" s="89" t="s">
        <v>47</v>
      </c>
      <c r="H43" s="90" t="s">
        <v>48</v>
      </c>
      <c r="I43" s="50"/>
      <c r="J43" s="91">
        <f>SUM(J34:J41)</f>
        <v>0</v>
      </c>
      <c r="K43" s="92"/>
      <c r="L43" s="25"/>
    </row>
    <row r="44" spans="2:12" s="1" customFormat="1" ht="14.45" customHeight="1">
      <c r="B44" s="25"/>
      <c r="L44" s="25"/>
    </row>
    <row r="45" spans="2:12" ht="14.45" customHeight="1">
      <c r="B45" s="13"/>
      <c r="L45" s="13"/>
    </row>
    <row r="46" spans="2:12" ht="14.45" customHeight="1">
      <c r="B46" s="13"/>
      <c r="L46" s="13"/>
    </row>
    <row r="47" spans="2:12" ht="14.45" customHeight="1">
      <c r="B47" s="13"/>
      <c r="L47" s="13"/>
    </row>
    <row r="48" spans="2:12" ht="14.45" customHeight="1">
      <c r="B48" s="13"/>
      <c r="L48" s="13"/>
    </row>
    <row r="49" spans="2:12" ht="14.45" customHeight="1">
      <c r="B49" s="13"/>
      <c r="L49" s="13"/>
    </row>
    <row r="50" spans="2:12" s="1" customFormat="1" ht="14.45" customHeight="1">
      <c r="B50" s="25"/>
      <c r="D50" s="34" t="s">
        <v>49</v>
      </c>
      <c r="E50" s="35"/>
      <c r="F50" s="35"/>
      <c r="G50" s="34" t="s">
        <v>50</v>
      </c>
      <c r="H50" s="35"/>
      <c r="I50" s="35"/>
      <c r="J50" s="35"/>
      <c r="K50" s="35"/>
      <c r="L50" s="25"/>
    </row>
    <row r="51" spans="2:12" ht="11.25">
      <c r="B51" s="13"/>
      <c r="L51" s="13"/>
    </row>
    <row r="52" spans="2:12" ht="11.25">
      <c r="B52" s="13"/>
      <c r="L52" s="13"/>
    </row>
    <row r="53" spans="2:12" ht="11.25">
      <c r="B53" s="13"/>
      <c r="L53" s="13"/>
    </row>
    <row r="54" spans="2:12" ht="11.25">
      <c r="B54" s="13"/>
      <c r="L54" s="13"/>
    </row>
    <row r="55" spans="2:12" ht="11.25">
      <c r="B55" s="13"/>
      <c r="L55" s="13"/>
    </row>
    <row r="56" spans="2:12" ht="11.25">
      <c r="B56" s="13"/>
      <c r="L56" s="13"/>
    </row>
    <row r="57" spans="2:12" ht="11.25">
      <c r="B57" s="13"/>
      <c r="L57" s="13"/>
    </row>
    <row r="58" spans="2:12" ht="11.25">
      <c r="B58" s="13"/>
      <c r="L58" s="13"/>
    </row>
    <row r="59" spans="2:12" ht="11.25">
      <c r="B59" s="13"/>
      <c r="L59" s="13"/>
    </row>
    <row r="60" spans="2:12" ht="11.25">
      <c r="B60" s="13"/>
      <c r="L60" s="13"/>
    </row>
    <row r="61" spans="2:12" s="1" customFormat="1" ht="12.75">
      <c r="B61" s="25"/>
      <c r="D61" s="36" t="s">
        <v>51</v>
      </c>
      <c r="E61" s="27"/>
      <c r="F61" s="93" t="s">
        <v>52</v>
      </c>
      <c r="G61" s="36" t="s">
        <v>51</v>
      </c>
      <c r="H61" s="27"/>
      <c r="I61" s="27"/>
      <c r="J61" s="94" t="s">
        <v>52</v>
      </c>
      <c r="K61" s="27"/>
      <c r="L61" s="25"/>
    </row>
    <row r="62" spans="2:12" ht="11.25">
      <c r="B62" s="13"/>
      <c r="L62" s="13"/>
    </row>
    <row r="63" spans="2:12" ht="11.25">
      <c r="B63" s="13"/>
      <c r="L63" s="13"/>
    </row>
    <row r="64" spans="2:12" ht="11.25">
      <c r="B64" s="13"/>
      <c r="L64" s="13"/>
    </row>
    <row r="65" spans="2:12" s="1" customFormat="1" ht="12.75">
      <c r="B65" s="25"/>
      <c r="D65" s="34" t="s">
        <v>53</v>
      </c>
      <c r="E65" s="35"/>
      <c r="F65" s="35"/>
      <c r="G65" s="34" t="s">
        <v>54</v>
      </c>
      <c r="H65" s="35"/>
      <c r="I65" s="35"/>
      <c r="J65" s="35"/>
      <c r="K65" s="35"/>
      <c r="L65" s="25"/>
    </row>
    <row r="66" spans="2:12" ht="11.25">
      <c r="B66" s="13"/>
      <c r="L66" s="13"/>
    </row>
    <row r="67" spans="2:12" ht="11.25">
      <c r="B67" s="13"/>
      <c r="L67" s="13"/>
    </row>
    <row r="68" spans="2:12" ht="11.25">
      <c r="B68" s="13"/>
      <c r="L68" s="13"/>
    </row>
    <row r="69" spans="2:12" ht="11.25">
      <c r="B69" s="13"/>
      <c r="L69" s="13"/>
    </row>
    <row r="70" spans="2:12" ht="11.25">
      <c r="B70" s="13"/>
      <c r="L70" s="13"/>
    </row>
    <row r="71" spans="2:12" ht="11.25">
      <c r="B71" s="13"/>
      <c r="L71" s="13"/>
    </row>
    <row r="72" spans="2:12" ht="11.25">
      <c r="B72" s="13"/>
      <c r="L72" s="13"/>
    </row>
    <row r="73" spans="2:12" ht="11.25">
      <c r="B73" s="13"/>
      <c r="L73" s="13"/>
    </row>
    <row r="74" spans="2:12" ht="11.25">
      <c r="B74" s="13"/>
      <c r="L74" s="13"/>
    </row>
    <row r="75" spans="2:12" ht="11.25">
      <c r="B75" s="13"/>
      <c r="L75" s="13"/>
    </row>
    <row r="76" spans="2:12" s="1" customFormat="1" ht="12.75">
      <c r="B76" s="25"/>
      <c r="D76" s="36" t="s">
        <v>51</v>
      </c>
      <c r="E76" s="27"/>
      <c r="F76" s="93" t="s">
        <v>52</v>
      </c>
      <c r="G76" s="36" t="s">
        <v>51</v>
      </c>
      <c r="H76" s="27"/>
      <c r="I76" s="27"/>
      <c r="J76" s="94" t="s">
        <v>52</v>
      </c>
      <c r="K76" s="27"/>
      <c r="L76" s="25"/>
    </row>
    <row r="77" spans="2:12" s="1" customFormat="1" ht="14.45" customHeight="1">
      <c r="B77" s="37"/>
      <c r="C77" s="38"/>
      <c r="D77" s="38"/>
      <c r="E77" s="38"/>
      <c r="F77" s="38"/>
      <c r="G77" s="38"/>
      <c r="H77" s="38"/>
      <c r="I77" s="38"/>
      <c r="J77" s="38"/>
      <c r="K77" s="38"/>
      <c r="L77" s="25"/>
    </row>
    <row r="81" spans="2:12" s="1" customFormat="1" ht="6.95" customHeight="1">
      <c r="B81" s="39"/>
      <c r="C81" s="40"/>
      <c r="D81" s="40"/>
      <c r="E81" s="40"/>
      <c r="F81" s="40"/>
      <c r="G81" s="40"/>
      <c r="H81" s="40"/>
      <c r="I81" s="40"/>
      <c r="J81" s="40"/>
      <c r="K81" s="40"/>
      <c r="L81" s="25"/>
    </row>
    <row r="82" spans="2:12" s="1" customFormat="1" ht="24.95" customHeight="1">
      <c r="B82" s="25"/>
      <c r="C82" s="14" t="s">
        <v>103</v>
      </c>
      <c r="L82" s="25"/>
    </row>
    <row r="83" spans="2:12" s="1" customFormat="1" ht="6.95" customHeight="1">
      <c r="B83" s="25"/>
      <c r="L83" s="25"/>
    </row>
    <row r="84" spans="2:12" s="1" customFormat="1" ht="12" customHeight="1">
      <c r="B84" s="25"/>
      <c r="C84" s="20" t="s">
        <v>16</v>
      </c>
      <c r="L84" s="25"/>
    </row>
    <row r="85" spans="2:12" s="1" customFormat="1" ht="16.5" customHeight="1">
      <c r="B85" s="25"/>
      <c r="E85" s="173" t="str">
        <f>E7</f>
        <v>Zázemí pro městskou knihovnu Benešov-typový nábytek</v>
      </c>
      <c r="F85" s="174"/>
      <c r="G85" s="174"/>
      <c r="H85" s="174"/>
      <c r="L85" s="25"/>
    </row>
    <row r="86" spans="2:12" ht="12" customHeight="1">
      <c r="B86" s="13"/>
      <c r="C86" s="20" t="s">
        <v>96</v>
      </c>
      <c r="L86" s="13"/>
    </row>
    <row r="87" spans="2:12" ht="16.5" customHeight="1">
      <c r="B87" s="13"/>
      <c r="E87" s="173" t="s">
        <v>97</v>
      </c>
      <c r="F87" s="157"/>
      <c r="G87" s="157"/>
      <c r="H87" s="157"/>
      <c r="L87" s="13"/>
    </row>
    <row r="88" spans="2:12" ht="12" customHeight="1">
      <c r="B88" s="13"/>
      <c r="C88" s="20" t="s">
        <v>98</v>
      </c>
      <c r="L88" s="13"/>
    </row>
    <row r="89" spans="2:12" s="1" customFormat="1" ht="16.5" customHeight="1">
      <c r="B89" s="25"/>
      <c r="E89" s="135" t="s">
        <v>99</v>
      </c>
      <c r="F89" s="175"/>
      <c r="G89" s="175"/>
      <c r="H89" s="175"/>
      <c r="L89" s="25"/>
    </row>
    <row r="90" spans="2:12" s="1" customFormat="1" ht="12" customHeight="1">
      <c r="B90" s="25"/>
      <c r="C90" s="20" t="s">
        <v>100</v>
      </c>
      <c r="L90" s="25"/>
    </row>
    <row r="91" spans="2:12" s="1" customFormat="1" ht="16.5" customHeight="1">
      <c r="B91" s="25"/>
      <c r="E91" s="129" t="str">
        <f>E13</f>
        <v>001-08-01 - Knihovnický nábytek</v>
      </c>
      <c r="F91" s="175"/>
      <c r="G91" s="175"/>
      <c r="H91" s="175"/>
      <c r="L91" s="25"/>
    </row>
    <row r="92" spans="2:12" s="1" customFormat="1" ht="6.95" customHeight="1">
      <c r="B92" s="25"/>
      <c r="L92" s="25"/>
    </row>
    <row r="93" spans="2:12" s="1" customFormat="1" ht="12" customHeight="1">
      <c r="B93" s="25"/>
      <c r="C93" s="20" t="s">
        <v>20</v>
      </c>
      <c r="F93" s="18" t="str">
        <f>F16</f>
        <v xml:space="preserve"> </v>
      </c>
      <c r="I93" s="20" t="s">
        <v>22</v>
      </c>
      <c r="J93" s="45" t="str">
        <f>IF(J16="","",J16)</f>
        <v>23. 12. 2024</v>
      </c>
      <c r="L93" s="25"/>
    </row>
    <row r="94" spans="2:12" s="1" customFormat="1" ht="6.95" customHeight="1">
      <c r="B94" s="25"/>
      <c r="L94" s="25"/>
    </row>
    <row r="95" spans="2:12" s="1" customFormat="1" ht="25.7" customHeight="1">
      <c r="B95" s="25"/>
      <c r="C95" s="20" t="s">
        <v>24</v>
      </c>
      <c r="F95" s="18" t="str">
        <f>E19</f>
        <v>Město Benešov</v>
      </c>
      <c r="I95" s="20" t="s">
        <v>30</v>
      </c>
      <c r="J95" s="23" t="str">
        <f>E25</f>
        <v>Ateliér Jasné s.r.o., Praha 1</v>
      </c>
      <c r="L95" s="25"/>
    </row>
    <row r="96" spans="2:12" s="1" customFormat="1" ht="15.2" customHeight="1">
      <c r="B96" s="25"/>
      <c r="C96" s="20" t="s">
        <v>28</v>
      </c>
      <c r="F96" s="18" t="str">
        <f>IF(E22="","",E22)</f>
        <v>Vyplň údaj</v>
      </c>
      <c r="I96" s="20" t="s">
        <v>33</v>
      </c>
      <c r="J96" s="23" t="str">
        <f>E28</f>
        <v>Ing. Lenka Kasperová</v>
      </c>
      <c r="L96" s="25"/>
    </row>
    <row r="97" spans="2:47" s="1" customFormat="1" ht="10.35" customHeight="1">
      <c r="B97" s="25"/>
      <c r="L97" s="25"/>
    </row>
    <row r="98" spans="2:47" s="1" customFormat="1" ht="29.25" customHeight="1">
      <c r="B98" s="25"/>
      <c r="C98" s="95" t="s">
        <v>104</v>
      </c>
      <c r="D98" s="87"/>
      <c r="E98" s="87"/>
      <c r="F98" s="87"/>
      <c r="G98" s="87"/>
      <c r="H98" s="87"/>
      <c r="I98" s="87"/>
      <c r="J98" s="96" t="s">
        <v>105</v>
      </c>
      <c r="K98" s="87"/>
      <c r="L98" s="25"/>
    </row>
    <row r="99" spans="2:47" s="1" customFormat="1" ht="10.35" customHeight="1">
      <c r="B99" s="25"/>
      <c r="L99" s="25"/>
    </row>
    <row r="100" spans="2:47" s="1" customFormat="1" ht="22.9" customHeight="1">
      <c r="B100" s="25"/>
      <c r="C100" s="97" t="s">
        <v>106</v>
      </c>
      <c r="J100" s="59">
        <f>J124</f>
        <v>0</v>
      </c>
      <c r="L100" s="25"/>
      <c r="AU100" s="10" t="s">
        <v>107</v>
      </c>
    </row>
    <row r="101" spans="2:47" s="1" customFormat="1" ht="21.75" customHeight="1">
      <c r="B101" s="25"/>
      <c r="L101" s="25"/>
    </row>
    <row r="102" spans="2:47" s="1" customFormat="1" ht="6.95" customHeight="1">
      <c r="B102" s="37"/>
      <c r="C102" s="38"/>
      <c r="D102" s="38"/>
      <c r="E102" s="38"/>
      <c r="F102" s="38"/>
      <c r="G102" s="38"/>
      <c r="H102" s="38"/>
      <c r="I102" s="38"/>
      <c r="J102" s="38"/>
      <c r="K102" s="38"/>
      <c r="L102" s="25"/>
    </row>
    <row r="106" spans="2:47" s="1" customFormat="1" ht="6.95" customHeight="1">
      <c r="B106" s="39"/>
      <c r="C106" s="40"/>
      <c r="D106" s="40"/>
      <c r="E106" s="40"/>
      <c r="F106" s="40"/>
      <c r="G106" s="40"/>
      <c r="H106" s="40"/>
      <c r="I106" s="40"/>
      <c r="J106" s="40"/>
      <c r="K106" s="40"/>
      <c r="L106" s="25"/>
    </row>
    <row r="107" spans="2:47" s="1" customFormat="1" ht="24.95" customHeight="1">
      <c r="B107" s="25"/>
      <c r="C107" s="14" t="s">
        <v>108</v>
      </c>
      <c r="L107" s="25"/>
    </row>
    <row r="108" spans="2:47" s="1" customFormat="1" ht="6.95" customHeight="1">
      <c r="B108" s="25"/>
      <c r="L108" s="25"/>
    </row>
    <row r="109" spans="2:47" s="1" customFormat="1" ht="12" customHeight="1">
      <c r="B109" s="25"/>
      <c r="C109" s="20" t="s">
        <v>16</v>
      </c>
      <c r="L109" s="25"/>
    </row>
    <row r="110" spans="2:47" s="1" customFormat="1" ht="16.5" customHeight="1">
      <c r="B110" s="25"/>
      <c r="E110" s="173" t="str">
        <f>E7</f>
        <v>Zázemí pro městskou knihovnu Benešov-typový nábytek</v>
      </c>
      <c r="F110" s="174"/>
      <c r="G110" s="174"/>
      <c r="H110" s="174"/>
      <c r="L110" s="25"/>
    </row>
    <row r="111" spans="2:47" ht="12" customHeight="1">
      <c r="B111" s="13"/>
      <c r="C111" s="20" t="s">
        <v>96</v>
      </c>
      <c r="L111" s="13"/>
    </row>
    <row r="112" spans="2:47" ht="16.5" customHeight="1">
      <c r="B112" s="13"/>
      <c r="E112" s="173" t="s">
        <v>97</v>
      </c>
      <c r="F112" s="157"/>
      <c r="G112" s="157"/>
      <c r="H112" s="157"/>
      <c r="L112" s="13"/>
    </row>
    <row r="113" spans="2:65" ht="12" customHeight="1">
      <c r="B113" s="13"/>
      <c r="C113" s="20" t="s">
        <v>98</v>
      </c>
      <c r="L113" s="13"/>
    </row>
    <row r="114" spans="2:65" s="1" customFormat="1" ht="16.5" customHeight="1">
      <c r="B114" s="25"/>
      <c r="E114" s="135" t="s">
        <v>99</v>
      </c>
      <c r="F114" s="175"/>
      <c r="G114" s="175"/>
      <c r="H114" s="175"/>
      <c r="L114" s="25"/>
    </row>
    <row r="115" spans="2:65" s="1" customFormat="1" ht="12" customHeight="1">
      <c r="B115" s="25"/>
      <c r="C115" s="20" t="s">
        <v>100</v>
      </c>
      <c r="L115" s="25"/>
    </row>
    <row r="116" spans="2:65" s="1" customFormat="1" ht="16.5" customHeight="1">
      <c r="B116" s="25"/>
      <c r="E116" s="129" t="str">
        <f>E13</f>
        <v>001-08-01 - Knihovnický nábytek</v>
      </c>
      <c r="F116" s="175"/>
      <c r="G116" s="175"/>
      <c r="H116" s="175"/>
      <c r="L116" s="25"/>
    </row>
    <row r="117" spans="2:65" s="1" customFormat="1" ht="6.95" customHeight="1">
      <c r="B117" s="25"/>
      <c r="L117" s="25"/>
    </row>
    <row r="118" spans="2:65" s="1" customFormat="1" ht="12" customHeight="1">
      <c r="B118" s="25"/>
      <c r="C118" s="20" t="s">
        <v>20</v>
      </c>
      <c r="F118" s="18" t="str">
        <f>F16</f>
        <v xml:space="preserve"> </v>
      </c>
      <c r="I118" s="20" t="s">
        <v>22</v>
      </c>
      <c r="J118" s="45" t="str">
        <f>IF(J16="","",J16)</f>
        <v>23. 12. 2024</v>
      </c>
      <c r="L118" s="25"/>
    </row>
    <row r="119" spans="2:65" s="1" customFormat="1" ht="6.95" customHeight="1">
      <c r="B119" s="25"/>
      <c r="L119" s="25"/>
    </row>
    <row r="120" spans="2:65" s="1" customFormat="1" ht="25.7" customHeight="1">
      <c r="B120" s="25"/>
      <c r="C120" s="20" t="s">
        <v>24</v>
      </c>
      <c r="F120" s="18" t="str">
        <f>E19</f>
        <v>Město Benešov</v>
      </c>
      <c r="I120" s="20" t="s">
        <v>30</v>
      </c>
      <c r="J120" s="23" t="str">
        <f>E25</f>
        <v>Ateliér Jasné s.r.o., Praha 1</v>
      </c>
      <c r="L120" s="25"/>
    </row>
    <row r="121" spans="2:65" s="1" customFormat="1" ht="15.2" customHeight="1">
      <c r="B121" s="25"/>
      <c r="C121" s="20" t="s">
        <v>28</v>
      </c>
      <c r="F121" s="18" t="str">
        <f>IF(E22="","",E22)</f>
        <v>Vyplň údaj</v>
      </c>
      <c r="I121" s="20" t="s">
        <v>33</v>
      </c>
      <c r="J121" s="23" t="str">
        <f>E28</f>
        <v>Ing. Lenka Kasperová</v>
      </c>
      <c r="L121" s="25"/>
    </row>
    <row r="122" spans="2:65" s="1" customFormat="1" ht="10.35" customHeight="1">
      <c r="B122" s="25"/>
      <c r="L122" s="25"/>
    </row>
    <row r="123" spans="2:65" s="8" customFormat="1" ht="29.25" customHeight="1">
      <c r="B123" s="98"/>
      <c r="C123" s="99" t="s">
        <v>109</v>
      </c>
      <c r="D123" s="100" t="s">
        <v>61</v>
      </c>
      <c r="E123" s="100" t="s">
        <v>57</v>
      </c>
      <c r="F123" s="100" t="s">
        <v>58</v>
      </c>
      <c r="G123" s="100" t="s">
        <v>110</v>
      </c>
      <c r="H123" s="100" t="s">
        <v>111</v>
      </c>
      <c r="I123" s="100" t="s">
        <v>112</v>
      </c>
      <c r="J123" s="100" t="s">
        <v>105</v>
      </c>
      <c r="K123" s="101" t="s">
        <v>113</v>
      </c>
      <c r="L123" s="98"/>
      <c r="M123" s="52" t="s">
        <v>1</v>
      </c>
      <c r="N123" s="53" t="s">
        <v>40</v>
      </c>
      <c r="O123" s="53" t="s">
        <v>114</v>
      </c>
      <c r="P123" s="53" t="s">
        <v>115</v>
      </c>
      <c r="Q123" s="53" t="s">
        <v>116</v>
      </c>
      <c r="R123" s="53" t="s">
        <v>117</v>
      </c>
      <c r="S123" s="53" t="s">
        <v>118</v>
      </c>
      <c r="T123" s="54" t="s">
        <v>119</v>
      </c>
    </row>
    <row r="124" spans="2:65" s="1" customFormat="1" ht="22.9" customHeight="1">
      <c r="B124" s="25"/>
      <c r="C124" s="57" t="s">
        <v>120</v>
      </c>
      <c r="J124" s="102">
        <f>BK124</f>
        <v>0</v>
      </c>
      <c r="L124" s="25"/>
      <c r="M124" s="55"/>
      <c r="N124" s="46"/>
      <c r="O124" s="46"/>
      <c r="P124" s="103">
        <f>SUM(P125:P162)</f>
        <v>0</v>
      </c>
      <c r="Q124" s="46"/>
      <c r="R124" s="103">
        <f>SUM(R125:R162)</f>
        <v>0</v>
      </c>
      <c r="S124" s="46"/>
      <c r="T124" s="104">
        <f>SUM(T125:T162)</f>
        <v>0</v>
      </c>
      <c r="AT124" s="10" t="s">
        <v>75</v>
      </c>
      <c r="AU124" s="10" t="s">
        <v>107</v>
      </c>
      <c r="BK124" s="105">
        <f>SUM(BK125:BK162)</f>
        <v>0</v>
      </c>
    </row>
    <row r="125" spans="2:65" s="1" customFormat="1" ht="16.5" customHeight="1">
      <c r="B125" s="106"/>
      <c r="C125" s="107" t="s">
        <v>83</v>
      </c>
      <c r="D125" s="107" t="s">
        <v>121</v>
      </c>
      <c r="E125" s="108" t="s">
        <v>122</v>
      </c>
      <c r="F125" s="109" t="s">
        <v>123</v>
      </c>
      <c r="G125" s="110" t="s">
        <v>124</v>
      </c>
      <c r="H125" s="111">
        <v>3</v>
      </c>
      <c r="I125" s="112"/>
      <c r="J125" s="113">
        <f>ROUND(I125*H125,2)</f>
        <v>0</v>
      </c>
      <c r="K125" s="109" t="s">
        <v>1</v>
      </c>
      <c r="L125" s="25"/>
      <c r="M125" s="114" t="s">
        <v>1</v>
      </c>
      <c r="N125" s="115" t="s">
        <v>41</v>
      </c>
      <c r="P125" s="116">
        <f>O125*H125</f>
        <v>0</v>
      </c>
      <c r="Q125" s="116">
        <v>0</v>
      </c>
      <c r="R125" s="116">
        <f>Q125*H125</f>
        <v>0</v>
      </c>
      <c r="S125" s="116">
        <v>0</v>
      </c>
      <c r="T125" s="117">
        <f>S125*H125</f>
        <v>0</v>
      </c>
      <c r="AR125" s="118" t="s">
        <v>125</v>
      </c>
      <c r="AT125" s="118" t="s">
        <v>121</v>
      </c>
      <c r="AU125" s="118" t="s">
        <v>76</v>
      </c>
      <c r="AY125" s="10" t="s">
        <v>126</v>
      </c>
      <c r="BE125" s="119">
        <f>IF(N125="základní",J125,0)</f>
        <v>0</v>
      </c>
      <c r="BF125" s="119">
        <f>IF(N125="snížená",J125,0)</f>
        <v>0</v>
      </c>
      <c r="BG125" s="119">
        <f>IF(N125="zákl. přenesená",J125,0)</f>
        <v>0</v>
      </c>
      <c r="BH125" s="119">
        <f>IF(N125="sníž. přenesená",J125,0)</f>
        <v>0</v>
      </c>
      <c r="BI125" s="119">
        <f>IF(N125="nulová",J125,0)</f>
        <v>0</v>
      </c>
      <c r="BJ125" s="10" t="s">
        <v>83</v>
      </c>
      <c r="BK125" s="119">
        <f>ROUND(I125*H125,2)</f>
        <v>0</v>
      </c>
      <c r="BL125" s="10" t="s">
        <v>125</v>
      </c>
      <c r="BM125" s="118" t="s">
        <v>85</v>
      </c>
    </row>
    <row r="126" spans="2:65" s="1" customFormat="1" ht="39">
      <c r="B126" s="25"/>
      <c r="D126" s="120" t="s">
        <v>127</v>
      </c>
      <c r="F126" s="121" t="s">
        <v>128</v>
      </c>
      <c r="I126" s="122"/>
      <c r="L126" s="25"/>
      <c r="M126" s="123"/>
      <c r="T126" s="49"/>
      <c r="AT126" s="10" t="s">
        <v>127</v>
      </c>
      <c r="AU126" s="10" t="s">
        <v>76</v>
      </c>
    </row>
    <row r="127" spans="2:65" s="1" customFormat="1" ht="16.5" customHeight="1">
      <c r="B127" s="106"/>
      <c r="C127" s="107" t="s">
        <v>85</v>
      </c>
      <c r="D127" s="107" t="s">
        <v>121</v>
      </c>
      <c r="E127" s="108" t="s">
        <v>129</v>
      </c>
      <c r="F127" s="109" t="s">
        <v>130</v>
      </c>
      <c r="G127" s="110" t="s">
        <v>124</v>
      </c>
      <c r="H127" s="111">
        <v>4</v>
      </c>
      <c r="I127" s="112"/>
      <c r="J127" s="113">
        <f>ROUND(I127*H127,2)</f>
        <v>0</v>
      </c>
      <c r="K127" s="109" t="s">
        <v>1</v>
      </c>
      <c r="L127" s="25"/>
      <c r="M127" s="114" t="s">
        <v>1</v>
      </c>
      <c r="N127" s="115" t="s">
        <v>41</v>
      </c>
      <c r="P127" s="116">
        <f>O127*H127</f>
        <v>0</v>
      </c>
      <c r="Q127" s="116">
        <v>0</v>
      </c>
      <c r="R127" s="116">
        <f>Q127*H127</f>
        <v>0</v>
      </c>
      <c r="S127" s="116">
        <v>0</v>
      </c>
      <c r="T127" s="117">
        <f>S127*H127</f>
        <v>0</v>
      </c>
      <c r="AR127" s="118" t="s">
        <v>125</v>
      </c>
      <c r="AT127" s="118" t="s">
        <v>121</v>
      </c>
      <c r="AU127" s="118" t="s">
        <v>76</v>
      </c>
      <c r="AY127" s="10" t="s">
        <v>126</v>
      </c>
      <c r="BE127" s="119">
        <f>IF(N127="základní",J127,0)</f>
        <v>0</v>
      </c>
      <c r="BF127" s="119">
        <f>IF(N127="snížená",J127,0)</f>
        <v>0</v>
      </c>
      <c r="BG127" s="119">
        <f>IF(N127="zákl. přenesená",J127,0)</f>
        <v>0</v>
      </c>
      <c r="BH127" s="119">
        <f>IF(N127="sníž. přenesená",J127,0)</f>
        <v>0</v>
      </c>
      <c r="BI127" s="119">
        <f>IF(N127="nulová",J127,0)</f>
        <v>0</v>
      </c>
      <c r="BJ127" s="10" t="s">
        <v>83</v>
      </c>
      <c r="BK127" s="119">
        <f>ROUND(I127*H127,2)</f>
        <v>0</v>
      </c>
      <c r="BL127" s="10" t="s">
        <v>125</v>
      </c>
      <c r="BM127" s="118" t="s">
        <v>125</v>
      </c>
    </row>
    <row r="128" spans="2:65" s="1" customFormat="1" ht="48.75">
      <c r="B128" s="25"/>
      <c r="D128" s="120" t="s">
        <v>127</v>
      </c>
      <c r="F128" s="121" t="s">
        <v>131</v>
      </c>
      <c r="I128" s="122"/>
      <c r="L128" s="25"/>
      <c r="M128" s="123"/>
      <c r="T128" s="49"/>
      <c r="AT128" s="10" t="s">
        <v>127</v>
      </c>
      <c r="AU128" s="10" t="s">
        <v>76</v>
      </c>
    </row>
    <row r="129" spans="2:65" s="1" customFormat="1" ht="16.5" customHeight="1">
      <c r="B129" s="106"/>
      <c r="C129" s="107" t="s">
        <v>93</v>
      </c>
      <c r="D129" s="107" t="s">
        <v>121</v>
      </c>
      <c r="E129" s="108" t="s">
        <v>132</v>
      </c>
      <c r="F129" s="109" t="s">
        <v>133</v>
      </c>
      <c r="G129" s="110" t="s">
        <v>124</v>
      </c>
      <c r="H129" s="111">
        <v>1</v>
      </c>
      <c r="I129" s="112"/>
      <c r="J129" s="113">
        <f>ROUND(I129*H129,2)</f>
        <v>0</v>
      </c>
      <c r="K129" s="109" t="s">
        <v>1</v>
      </c>
      <c r="L129" s="25"/>
      <c r="M129" s="114" t="s">
        <v>1</v>
      </c>
      <c r="N129" s="115" t="s">
        <v>41</v>
      </c>
      <c r="P129" s="116">
        <f>O129*H129</f>
        <v>0</v>
      </c>
      <c r="Q129" s="116">
        <v>0</v>
      </c>
      <c r="R129" s="116">
        <f>Q129*H129</f>
        <v>0</v>
      </c>
      <c r="S129" s="116">
        <v>0</v>
      </c>
      <c r="T129" s="117">
        <f>S129*H129</f>
        <v>0</v>
      </c>
      <c r="AR129" s="118" t="s">
        <v>125</v>
      </c>
      <c r="AT129" s="118" t="s">
        <v>121</v>
      </c>
      <c r="AU129" s="118" t="s">
        <v>76</v>
      </c>
      <c r="AY129" s="10" t="s">
        <v>126</v>
      </c>
      <c r="BE129" s="119">
        <f>IF(N129="základní",J129,0)</f>
        <v>0</v>
      </c>
      <c r="BF129" s="119">
        <f>IF(N129="snížená",J129,0)</f>
        <v>0</v>
      </c>
      <c r="BG129" s="119">
        <f>IF(N129="zákl. přenesená",J129,0)</f>
        <v>0</v>
      </c>
      <c r="BH129" s="119">
        <f>IF(N129="sníž. přenesená",J129,0)</f>
        <v>0</v>
      </c>
      <c r="BI129" s="119">
        <f>IF(N129="nulová",J129,0)</f>
        <v>0</v>
      </c>
      <c r="BJ129" s="10" t="s">
        <v>83</v>
      </c>
      <c r="BK129" s="119">
        <f>ROUND(I129*H129,2)</f>
        <v>0</v>
      </c>
      <c r="BL129" s="10" t="s">
        <v>125</v>
      </c>
      <c r="BM129" s="118" t="s">
        <v>134</v>
      </c>
    </row>
    <row r="130" spans="2:65" s="1" customFormat="1" ht="68.25">
      <c r="B130" s="25"/>
      <c r="D130" s="120" t="s">
        <v>127</v>
      </c>
      <c r="F130" s="121" t="s">
        <v>135</v>
      </c>
      <c r="I130" s="122"/>
      <c r="L130" s="25"/>
      <c r="M130" s="123"/>
      <c r="T130" s="49"/>
      <c r="AT130" s="10" t="s">
        <v>127</v>
      </c>
      <c r="AU130" s="10" t="s">
        <v>76</v>
      </c>
    </row>
    <row r="131" spans="2:65" s="1" customFormat="1" ht="16.5" customHeight="1">
      <c r="B131" s="106"/>
      <c r="C131" s="107" t="s">
        <v>125</v>
      </c>
      <c r="D131" s="107" t="s">
        <v>121</v>
      </c>
      <c r="E131" s="108" t="s">
        <v>136</v>
      </c>
      <c r="F131" s="109" t="s">
        <v>137</v>
      </c>
      <c r="G131" s="110" t="s">
        <v>124</v>
      </c>
      <c r="H131" s="111">
        <v>7</v>
      </c>
      <c r="I131" s="112"/>
      <c r="J131" s="113">
        <f>ROUND(I131*H131,2)</f>
        <v>0</v>
      </c>
      <c r="K131" s="109" t="s">
        <v>1</v>
      </c>
      <c r="L131" s="25"/>
      <c r="M131" s="114" t="s">
        <v>1</v>
      </c>
      <c r="N131" s="115" t="s">
        <v>41</v>
      </c>
      <c r="P131" s="116">
        <f>O131*H131</f>
        <v>0</v>
      </c>
      <c r="Q131" s="116">
        <v>0</v>
      </c>
      <c r="R131" s="116">
        <f>Q131*H131</f>
        <v>0</v>
      </c>
      <c r="S131" s="116">
        <v>0</v>
      </c>
      <c r="T131" s="117">
        <f>S131*H131</f>
        <v>0</v>
      </c>
      <c r="AR131" s="118" t="s">
        <v>125</v>
      </c>
      <c r="AT131" s="118" t="s">
        <v>121</v>
      </c>
      <c r="AU131" s="118" t="s">
        <v>76</v>
      </c>
      <c r="AY131" s="10" t="s">
        <v>126</v>
      </c>
      <c r="BE131" s="119">
        <f>IF(N131="základní",J131,0)</f>
        <v>0</v>
      </c>
      <c r="BF131" s="119">
        <f>IF(N131="snížená",J131,0)</f>
        <v>0</v>
      </c>
      <c r="BG131" s="119">
        <f>IF(N131="zákl. přenesená",J131,0)</f>
        <v>0</v>
      </c>
      <c r="BH131" s="119">
        <f>IF(N131="sníž. přenesená",J131,0)</f>
        <v>0</v>
      </c>
      <c r="BI131" s="119">
        <f>IF(N131="nulová",J131,0)</f>
        <v>0</v>
      </c>
      <c r="BJ131" s="10" t="s">
        <v>83</v>
      </c>
      <c r="BK131" s="119">
        <f>ROUND(I131*H131,2)</f>
        <v>0</v>
      </c>
      <c r="BL131" s="10" t="s">
        <v>125</v>
      </c>
      <c r="BM131" s="118" t="s">
        <v>138</v>
      </c>
    </row>
    <row r="132" spans="2:65" s="1" customFormat="1" ht="39">
      <c r="B132" s="25"/>
      <c r="D132" s="120" t="s">
        <v>127</v>
      </c>
      <c r="F132" s="121" t="s">
        <v>139</v>
      </c>
      <c r="I132" s="122"/>
      <c r="L132" s="25"/>
      <c r="M132" s="123"/>
      <c r="T132" s="49"/>
      <c r="AT132" s="10" t="s">
        <v>127</v>
      </c>
      <c r="AU132" s="10" t="s">
        <v>76</v>
      </c>
    </row>
    <row r="133" spans="2:65" s="1" customFormat="1" ht="16.5" customHeight="1">
      <c r="B133" s="106"/>
      <c r="C133" s="107" t="s">
        <v>140</v>
      </c>
      <c r="D133" s="107" t="s">
        <v>121</v>
      </c>
      <c r="E133" s="108" t="s">
        <v>141</v>
      </c>
      <c r="F133" s="109" t="s">
        <v>142</v>
      </c>
      <c r="G133" s="110" t="s">
        <v>124</v>
      </c>
      <c r="H133" s="111">
        <v>1</v>
      </c>
      <c r="I133" s="112"/>
      <c r="J133" s="113">
        <f>ROUND(I133*H133,2)</f>
        <v>0</v>
      </c>
      <c r="K133" s="109" t="s">
        <v>1</v>
      </c>
      <c r="L133" s="25"/>
      <c r="M133" s="114" t="s">
        <v>1</v>
      </c>
      <c r="N133" s="115" t="s">
        <v>41</v>
      </c>
      <c r="P133" s="116">
        <f>O133*H133</f>
        <v>0</v>
      </c>
      <c r="Q133" s="116">
        <v>0</v>
      </c>
      <c r="R133" s="116">
        <f>Q133*H133</f>
        <v>0</v>
      </c>
      <c r="S133" s="116">
        <v>0</v>
      </c>
      <c r="T133" s="117">
        <f>S133*H133</f>
        <v>0</v>
      </c>
      <c r="AR133" s="118" t="s">
        <v>125</v>
      </c>
      <c r="AT133" s="118" t="s">
        <v>121</v>
      </c>
      <c r="AU133" s="118" t="s">
        <v>76</v>
      </c>
      <c r="AY133" s="10" t="s">
        <v>126</v>
      </c>
      <c r="BE133" s="119">
        <f>IF(N133="základní",J133,0)</f>
        <v>0</v>
      </c>
      <c r="BF133" s="119">
        <f>IF(N133="snížená",J133,0)</f>
        <v>0</v>
      </c>
      <c r="BG133" s="119">
        <f>IF(N133="zákl. přenesená",J133,0)</f>
        <v>0</v>
      </c>
      <c r="BH133" s="119">
        <f>IF(N133="sníž. přenesená",J133,0)</f>
        <v>0</v>
      </c>
      <c r="BI133" s="119">
        <f>IF(N133="nulová",J133,0)</f>
        <v>0</v>
      </c>
      <c r="BJ133" s="10" t="s">
        <v>83</v>
      </c>
      <c r="BK133" s="119">
        <f>ROUND(I133*H133,2)</f>
        <v>0</v>
      </c>
      <c r="BL133" s="10" t="s">
        <v>125</v>
      </c>
      <c r="BM133" s="118" t="s">
        <v>143</v>
      </c>
    </row>
    <row r="134" spans="2:65" s="1" customFormat="1" ht="39">
      <c r="B134" s="25"/>
      <c r="D134" s="120" t="s">
        <v>127</v>
      </c>
      <c r="F134" s="121" t="s">
        <v>144</v>
      </c>
      <c r="I134" s="122"/>
      <c r="L134" s="25"/>
      <c r="M134" s="123"/>
      <c r="T134" s="49"/>
      <c r="AT134" s="10" t="s">
        <v>127</v>
      </c>
      <c r="AU134" s="10" t="s">
        <v>76</v>
      </c>
    </row>
    <row r="135" spans="2:65" s="1" customFormat="1" ht="16.5" customHeight="1">
      <c r="B135" s="106"/>
      <c r="C135" s="107" t="s">
        <v>134</v>
      </c>
      <c r="D135" s="107" t="s">
        <v>121</v>
      </c>
      <c r="E135" s="108" t="s">
        <v>145</v>
      </c>
      <c r="F135" s="109" t="s">
        <v>133</v>
      </c>
      <c r="G135" s="110" t="s">
        <v>124</v>
      </c>
      <c r="H135" s="111">
        <v>1</v>
      </c>
      <c r="I135" s="112"/>
      <c r="J135" s="113">
        <f>ROUND(I135*H135,2)</f>
        <v>0</v>
      </c>
      <c r="K135" s="109" t="s">
        <v>1</v>
      </c>
      <c r="L135" s="25"/>
      <c r="M135" s="114" t="s">
        <v>1</v>
      </c>
      <c r="N135" s="115" t="s">
        <v>41</v>
      </c>
      <c r="P135" s="116">
        <f>O135*H135</f>
        <v>0</v>
      </c>
      <c r="Q135" s="116">
        <v>0</v>
      </c>
      <c r="R135" s="116">
        <f>Q135*H135</f>
        <v>0</v>
      </c>
      <c r="S135" s="116">
        <v>0</v>
      </c>
      <c r="T135" s="117">
        <f>S135*H135</f>
        <v>0</v>
      </c>
      <c r="AR135" s="118" t="s">
        <v>125</v>
      </c>
      <c r="AT135" s="118" t="s">
        <v>121</v>
      </c>
      <c r="AU135" s="118" t="s">
        <v>76</v>
      </c>
      <c r="AY135" s="10" t="s">
        <v>126</v>
      </c>
      <c r="BE135" s="119">
        <f>IF(N135="základní",J135,0)</f>
        <v>0</v>
      </c>
      <c r="BF135" s="119">
        <f>IF(N135="snížená",J135,0)</f>
        <v>0</v>
      </c>
      <c r="BG135" s="119">
        <f>IF(N135="zákl. přenesená",J135,0)</f>
        <v>0</v>
      </c>
      <c r="BH135" s="119">
        <f>IF(N135="sníž. přenesená",J135,0)</f>
        <v>0</v>
      </c>
      <c r="BI135" s="119">
        <f>IF(N135="nulová",J135,0)</f>
        <v>0</v>
      </c>
      <c r="BJ135" s="10" t="s">
        <v>83</v>
      </c>
      <c r="BK135" s="119">
        <f>ROUND(I135*H135,2)</f>
        <v>0</v>
      </c>
      <c r="BL135" s="10" t="s">
        <v>125</v>
      </c>
      <c r="BM135" s="118" t="s">
        <v>8</v>
      </c>
    </row>
    <row r="136" spans="2:65" s="1" customFormat="1" ht="68.25">
      <c r="B136" s="25"/>
      <c r="D136" s="120" t="s">
        <v>127</v>
      </c>
      <c r="F136" s="121" t="s">
        <v>146</v>
      </c>
      <c r="I136" s="122"/>
      <c r="L136" s="25"/>
      <c r="M136" s="123"/>
      <c r="T136" s="49"/>
      <c r="AT136" s="10" t="s">
        <v>127</v>
      </c>
      <c r="AU136" s="10" t="s">
        <v>76</v>
      </c>
    </row>
    <row r="137" spans="2:65" s="1" customFormat="1" ht="16.5" customHeight="1">
      <c r="B137" s="106"/>
      <c r="C137" s="107" t="s">
        <v>147</v>
      </c>
      <c r="D137" s="107" t="s">
        <v>121</v>
      </c>
      <c r="E137" s="108" t="s">
        <v>148</v>
      </c>
      <c r="F137" s="109" t="s">
        <v>130</v>
      </c>
      <c r="G137" s="110" t="s">
        <v>124</v>
      </c>
      <c r="H137" s="111">
        <v>4</v>
      </c>
      <c r="I137" s="112"/>
      <c r="J137" s="113">
        <f>ROUND(I137*H137,2)</f>
        <v>0</v>
      </c>
      <c r="K137" s="109" t="s">
        <v>1</v>
      </c>
      <c r="L137" s="25"/>
      <c r="M137" s="114" t="s">
        <v>1</v>
      </c>
      <c r="N137" s="115" t="s">
        <v>41</v>
      </c>
      <c r="P137" s="116">
        <f>O137*H137</f>
        <v>0</v>
      </c>
      <c r="Q137" s="116">
        <v>0</v>
      </c>
      <c r="R137" s="116">
        <f>Q137*H137</f>
        <v>0</v>
      </c>
      <c r="S137" s="116">
        <v>0</v>
      </c>
      <c r="T137" s="117">
        <f>S137*H137</f>
        <v>0</v>
      </c>
      <c r="AR137" s="118" t="s">
        <v>125</v>
      </c>
      <c r="AT137" s="118" t="s">
        <v>121</v>
      </c>
      <c r="AU137" s="118" t="s">
        <v>76</v>
      </c>
      <c r="AY137" s="10" t="s">
        <v>126</v>
      </c>
      <c r="BE137" s="119">
        <f>IF(N137="základní",J137,0)</f>
        <v>0</v>
      </c>
      <c r="BF137" s="119">
        <f>IF(N137="snížená",J137,0)</f>
        <v>0</v>
      </c>
      <c r="BG137" s="119">
        <f>IF(N137="zákl. přenesená",J137,0)</f>
        <v>0</v>
      </c>
      <c r="BH137" s="119">
        <f>IF(N137="sníž. přenesená",J137,0)</f>
        <v>0</v>
      </c>
      <c r="BI137" s="119">
        <f>IF(N137="nulová",J137,0)</f>
        <v>0</v>
      </c>
      <c r="BJ137" s="10" t="s">
        <v>83</v>
      </c>
      <c r="BK137" s="119">
        <f>ROUND(I137*H137,2)</f>
        <v>0</v>
      </c>
      <c r="BL137" s="10" t="s">
        <v>125</v>
      </c>
      <c r="BM137" s="118" t="s">
        <v>149</v>
      </c>
    </row>
    <row r="138" spans="2:65" s="1" customFormat="1" ht="48.75">
      <c r="B138" s="25"/>
      <c r="D138" s="120" t="s">
        <v>127</v>
      </c>
      <c r="F138" s="121" t="s">
        <v>131</v>
      </c>
      <c r="I138" s="122"/>
      <c r="L138" s="25"/>
      <c r="M138" s="123"/>
      <c r="T138" s="49"/>
      <c r="AT138" s="10" t="s">
        <v>127</v>
      </c>
      <c r="AU138" s="10" t="s">
        <v>76</v>
      </c>
    </row>
    <row r="139" spans="2:65" s="1" customFormat="1" ht="16.5" customHeight="1">
      <c r="B139" s="106"/>
      <c r="C139" s="107" t="s">
        <v>138</v>
      </c>
      <c r="D139" s="107" t="s">
        <v>121</v>
      </c>
      <c r="E139" s="108" t="s">
        <v>150</v>
      </c>
      <c r="F139" s="109" t="s">
        <v>151</v>
      </c>
      <c r="G139" s="110" t="s">
        <v>124</v>
      </c>
      <c r="H139" s="111">
        <v>1</v>
      </c>
      <c r="I139" s="112"/>
      <c r="J139" s="113">
        <f>ROUND(I139*H139,2)</f>
        <v>0</v>
      </c>
      <c r="K139" s="109" t="s">
        <v>1</v>
      </c>
      <c r="L139" s="25"/>
      <c r="M139" s="114" t="s">
        <v>1</v>
      </c>
      <c r="N139" s="115" t="s">
        <v>41</v>
      </c>
      <c r="P139" s="116">
        <f>O139*H139</f>
        <v>0</v>
      </c>
      <c r="Q139" s="116">
        <v>0</v>
      </c>
      <c r="R139" s="116">
        <f>Q139*H139</f>
        <v>0</v>
      </c>
      <c r="S139" s="116">
        <v>0</v>
      </c>
      <c r="T139" s="117">
        <f>S139*H139</f>
        <v>0</v>
      </c>
      <c r="AR139" s="118" t="s">
        <v>125</v>
      </c>
      <c r="AT139" s="118" t="s">
        <v>121</v>
      </c>
      <c r="AU139" s="118" t="s">
        <v>76</v>
      </c>
      <c r="AY139" s="10" t="s">
        <v>126</v>
      </c>
      <c r="BE139" s="119">
        <f>IF(N139="základní",J139,0)</f>
        <v>0</v>
      </c>
      <c r="BF139" s="119">
        <f>IF(N139="snížená",J139,0)</f>
        <v>0</v>
      </c>
      <c r="BG139" s="119">
        <f>IF(N139="zákl. přenesená",J139,0)</f>
        <v>0</v>
      </c>
      <c r="BH139" s="119">
        <f>IF(N139="sníž. přenesená",J139,0)</f>
        <v>0</v>
      </c>
      <c r="BI139" s="119">
        <f>IF(N139="nulová",J139,0)</f>
        <v>0</v>
      </c>
      <c r="BJ139" s="10" t="s">
        <v>83</v>
      </c>
      <c r="BK139" s="119">
        <f>ROUND(I139*H139,2)</f>
        <v>0</v>
      </c>
      <c r="BL139" s="10" t="s">
        <v>125</v>
      </c>
      <c r="BM139" s="118" t="s">
        <v>152</v>
      </c>
    </row>
    <row r="140" spans="2:65" s="1" customFormat="1" ht="29.25">
      <c r="B140" s="25"/>
      <c r="D140" s="120" t="s">
        <v>127</v>
      </c>
      <c r="F140" s="121" t="s">
        <v>153</v>
      </c>
      <c r="I140" s="122"/>
      <c r="L140" s="25"/>
      <c r="M140" s="123"/>
      <c r="T140" s="49"/>
      <c r="AT140" s="10" t="s">
        <v>127</v>
      </c>
      <c r="AU140" s="10" t="s">
        <v>76</v>
      </c>
    </row>
    <row r="141" spans="2:65" s="1" customFormat="1" ht="16.5" customHeight="1">
      <c r="B141" s="106"/>
      <c r="C141" s="107" t="s">
        <v>154</v>
      </c>
      <c r="D141" s="107" t="s">
        <v>121</v>
      </c>
      <c r="E141" s="108" t="s">
        <v>155</v>
      </c>
      <c r="F141" s="109" t="s">
        <v>142</v>
      </c>
      <c r="G141" s="110" t="s">
        <v>124</v>
      </c>
      <c r="H141" s="111">
        <v>1</v>
      </c>
      <c r="I141" s="112"/>
      <c r="J141" s="113">
        <f>ROUND(I141*H141,2)</f>
        <v>0</v>
      </c>
      <c r="K141" s="109" t="s">
        <v>1</v>
      </c>
      <c r="L141" s="25"/>
      <c r="M141" s="114" t="s">
        <v>1</v>
      </c>
      <c r="N141" s="115" t="s">
        <v>41</v>
      </c>
      <c r="P141" s="116">
        <f>O141*H141</f>
        <v>0</v>
      </c>
      <c r="Q141" s="116">
        <v>0</v>
      </c>
      <c r="R141" s="116">
        <f>Q141*H141</f>
        <v>0</v>
      </c>
      <c r="S141" s="116">
        <v>0</v>
      </c>
      <c r="T141" s="117">
        <f>S141*H141</f>
        <v>0</v>
      </c>
      <c r="AR141" s="118" t="s">
        <v>125</v>
      </c>
      <c r="AT141" s="118" t="s">
        <v>121</v>
      </c>
      <c r="AU141" s="118" t="s">
        <v>76</v>
      </c>
      <c r="AY141" s="10" t="s">
        <v>126</v>
      </c>
      <c r="BE141" s="119">
        <f>IF(N141="základní",J141,0)</f>
        <v>0</v>
      </c>
      <c r="BF141" s="119">
        <f>IF(N141="snížená",J141,0)</f>
        <v>0</v>
      </c>
      <c r="BG141" s="119">
        <f>IF(N141="zákl. přenesená",J141,0)</f>
        <v>0</v>
      </c>
      <c r="BH141" s="119">
        <f>IF(N141="sníž. přenesená",J141,0)</f>
        <v>0</v>
      </c>
      <c r="BI141" s="119">
        <f>IF(N141="nulová",J141,0)</f>
        <v>0</v>
      </c>
      <c r="BJ141" s="10" t="s">
        <v>83</v>
      </c>
      <c r="BK141" s="119">
        <f>ROUND(I141*H141,2)</f>
        <v>0</v>
      </c>
      <c r="BL141" s="10" t="s">
        <v>125</v>
      </c>
      <c r="BM141" s="118" t="s">
        <v>156</v>
      </c>
    </row>
    <row r="142" spans="2:65" s="1" customFormat="1" ht="39">
      <c r="B142" s="25"/>
      <c r="D142" s="120" t="s">
        <v>127</v>
      </c>
      <c r="F142" s="121" t="s">
        <v>144</v>
      </c>
      <c r="I142" s="122"/>
      <c r="L142" s="25"/>
      <c r="M142" s="123"/>
      <c r="T142" s="49"/>
      <c r="AT142" s="10" t="s">
        <v>127</v>
      </c>
      <c r="AU142" s="10" t="s">
        <v>76</v>
      </c>
    </row>
    <row r="143" spans="2:65" s="1" customFormat="1" ht="16.5" customHeight="1">
      <c r="B143" s="106"/>
      <c r="C143" s="107" t="s">
        <v>143</v>
      </c>
      <c r="D143" s="107" t="s">
        <v>121</v>
      </c>
      <c r="E143" s="108" t="s">
        <v>157</v>
      </c>
      <c r="F143" s="109" t="s">
        <v>142</v>
      </c>
      <c r="G143" s="110" t="s">
        <v>124</v>
      </c>
      <c r="H143" s="111">
        <v>1</v>
      </c>
      <c r="I143" s="112"/>
      <c r="J143" s="113">
        <f>ROUND(I143*H143,2)</f>
        <v>0</v>
      </c>
      <c r="K143" s="109" t="s">
        <v>1</v>
      </c>
      <c r="L143" s="25"/>
      <c r="M143" s="114" t="s">
        <v>1</v>
      </c>
      <c r="N143" s="115" t="s">
        <v>41</v>
      </c>
      <c r="P143" s="116">
        <f>O143*H143</f>
        <v>0</v>
      </c>
      <c r="Q143" s="116">
        <v>0</v>
      </c>
      <c r="R143" s="116">
        <f>Q143*H143</f>
        <v>0</v>
      </c>
      <c r="S143" s="116">
        <v>0</v>
      </c>
      <c r="T143" s="117">
        <f>S143*H143</f>
        <v>0</v>
      </c>
      <c r="AR143" s="118" t="s">
        <v>125</v>
      </c>
      <c r="AT143" s="118" t="s">
        <v>121</v>
      </c>
      <c r="AU143" s="118" t="s">
        <v>76</v>
      </c>
      <c r="AY143" s="10" t="s">
        <v>126</v>
      </c>
      <c r="BE143" s="119">
        <f>IF(N143="základní",J143,0)</f>
        <v>0</v>
      </c>
      <c r="BF143" s="119">
        <f>IF(N143="snížená",J143,0)</f>
        <v>0</v>
      </c>
      <c r="BG143" s="119">
        <f>IF(N143="zákl. přenesená",J143,0)</f>
        <v>0</v>
      </c>
      <c r="BH143" s="119">
        <f>IF(N143="sníž. přenesená",J143,0)</f>
        <v>0</v>
      </c>
      <c r="BI143" s="119">
        <f>IF(N143="nulová",J143,0)</f>
        <v>0</v>
      </c>
      <c r="BJ143" s="10" t="s">
        <v>83</v>
      </c>
      <c r="BK143" s="119">
        <f>ROUND(I143*H143,2)</f>
        <v>0</v>
      </c>
      <c r="BL143" s="10" t="s">
        <v>125</v>
      </c>
      <c r="BM143" s="118" t="s">
        <v>158</v>
      </c>
    </row>
    <row r="144" spans="2:65" s="1" customFormat="1" ht="39">
      <c r="B144" s="25"/>
      <c r="D144" s="120" t="s">
        <v>127</v>
      </c>
      <c r="F144" s="121" t="s">
        <v>144</v>
      </c>
      <c r="I144" s="122"/>
      <c r="L144" s="25"/>
      <c r="M144" s="123"/>
      <c r="T144" s="49"/>
      <c r="AT144" s="10" t="s">
        <v>127</v>
      </c>
      <c r="AU144" s="10" t="s">
        <v>76</v>
      </c>
    </row>
    <row r="145" spans="2:65" s="1" customFormat="1" ht="16.5" customHeight="1">
      <c r="B145" s="106"/>
      <c r="C145" s="107" t="s">
        <v>159</v>
      </c>
      <c r="D145" s="107" t="s">
        <v>121</v>
      </c>
      <c r="E145" s="108" t="s">
        <v>160</v>
      </c>
      <c r="F145" s="109" t="s">
        <v>161</v>
      </c>
      <c r="G145" s="110" t="s">
        <v>124</v>
      </c>
      <c r="H145" s="111">
        <v>9</v>
      </c>
      <c r="I145" s="112"/>
      <c r="J145" s="113">
        <f>ROUND(I145*H145,2)</f>
        <v>0</v>
      </c>
      <c r="K145" s="109" t="s">
        <v>1</v>
      </c>
      <c r="L145" s="25"/>
      <c r="M145" s="114" t="s">
        <v>1</v>
      </c>
      <c r="N145" s="115" t="s">
        <v>41</v>
      </c>
      <c r="P145" s="116">
        <f>O145*H145</f>
        <v>0</v>
      </c>
      <c r="Q145" s="116">
        <v>0</v>
      </c>
      <c r="R145" s="116">
        <f>Q145*H145</f>
        <v>0</v>
      </c>
      <c r="S145" s="116">
        <v>0</v>
      </c>
      <c r="T145" s="117">
        <f>S145*H145</f>
        <v>0</v>
      </c>
      <c r="AR145" s="118" t="s">
        <v>125</v>
      </c>
      <c r="AT145" s="118" t="s">
        <v>121</v>
      </c>
      <c r="AU145" s="118" t="s">
        <v>76</v>
      </c>
      <c r="AY145" s="10" t="s">
        <v>126</v>
      </c>
      <c r="BE145" s="119">
        <f>IF(N145="základní",J145,0)</f>
        <v>0</v>
      </c>
      <c r="BF145" s="119">
        <f>IF(N145="snížená",J145,0)</f>
        <v>0</v>
      </c>
      <c r="BG145" s="119">
        <f>IF(N145="zákl. přenesená",J145,0)</f>
        <v>0</v>
      </c>
      <c r="BH145" s="119">
        <f>IF(N145="sníž. přenesená",J145,0)</f>
        <v>0</v>
      </c>
      <c r="BI145" s="119">
        <f>IF(N145="nulová",J145,0)</f>
        <v>0</v>
      </c>
      <c r="BJ145" s="10" t="s">
        <v>83</v>
      </c>
      <c r="BK145" s="119">
        <f>ROUND(I145*H145,2)</f>
        <v>0</v>
      </c>
      <c r="BL145" s="10" t="s">
        <v>125</v>
      </c>
      <c r="BM145" s="118" t="s">
        <v>162</v>
      </c>
    </row>
    <row r="146" spans="2:65" s="1" customFormat="1" ht="39">
      <c r="B146" s="25"/>
      <c r="D146" s="120" t="s">
        <v>127</v>
      </c>
      <c r="F146" s="121" t="s">
        <v>163</v>
      </c>
      <c r="I146" s="122"/>
      <c r="L146" s="25"/>
      <c r="M146" s="123"/>
      <c r="T146" s="49"/>
      <c r="AT146" s="10" t="s">
        <v>127</v>
      </c>
      <c r="AU146" s="10" t="s">
        <v>76</v>
      </c>
    </row>
    <row r="147" spans="2:65" s="1" customFormat="1" ht="16.5" customHeight="1">
      <c r="B147" s="106"/>
      <c r="C147" s="107" t="s">
        <v>8</v>
      </c>
      <c r="D147" s="107" t="s">
        <v>121</v>
      </c>
      <c r="E147" s="108" t="s">
        <v>164</v>
      </c>
      <c r="F147" s="109" t="s">
        <v>133</v>
      </c>
      <c r="G147" s="110" t="s">
        <v>124</v>
      </c>
      <c r="H147" s="111">
        <v>1</v>
      </c>
      <c r="I147" s="112"/>
      <c r="J147" s="113">
        <f>ROUND(I147*H147,2)</f>
        <v>0</v>
      </c>
      <c r="K147" s="109" t="s">
        <v>1</v>
      </c>
      <c r="L147" s="25"/>
      <c r="M147" s="114" t="s">
        <v>1</v>
      </c>
      <c r="N147" s="115" t="s">
        <v>41</v>
      </c>
      <c r="P147" s="116">
        <f>O147*H147</f>
        <v>0</v>
      </c>
      <c r="Q147" s="116">
        <v>0</v>
      </c>
      <c r="R147" s="116">
        <f>Q147*H147</f>
        <v>0</v>
      </c>
      <c r="S147" s="116">
        <v>0</v>
      </c>
      <c r="T147" s="117">
        <f>S147*H147</f>
        <v>0</v>
      </c>
      <c r="AR147" s="118" t="s">
        <v>125</v>
      </c>
      <c r="AT147" s="118" t="s">
        <v>121</v>
      </c>
      <c r="AU147" s="118" t="s">
        <v>76</v>
      </c>
      <c r="AY147" s="10" t="s">
        <v>126</v>
      </c>
      <c r="BE147" s="119">
        <f>IF(N147="základní",J147,0)</f>
        <v>0</v>
      </c>
      <c r="BF147" s="119">
        <f>IF(N147="snížená",J147,0)</f>
        <v>0</v>
      </c>
      <c r="BG147" s="119">
        <f>IF(N147="zákl. přenesená",J147,0)</f>
        <v>0</v>
      </c>
      <c r="BH147" s="119">
        <f>IF(N147="sníž. přenesená",J147,0)</f>
        <v>0</v>
      </c>
      <c r="BI147" s="119">
        <f>IF(N147="nulová",J147,0)</f>
        <v>0</v>
      </c>
      <c r="BJ147" s="10" t="s">
        <v>83</v>
      </c>
      <c r="BK147" s="119">
        <f>ROUND(I147*H147,2)</f>
        <v>0</v>
      </c>
      <c r="BL147" s="10" t="s">
        <v>125</v>
      </c>
      <c r="BM147" s="118" t="s">
        <v>165</v>
      </c>
    </row>
    <row r="148" spans="2:65" s="1" customFormat="1" ht="87.75">
      <c r="B148" s="25"/>
      <c r="D148" s="120" t="s">
        <v>127</v>
      </c>
      <c r="F148" s="121" t="s">
        <v>166</v>
      </c>
      <c r="I148" s="122"/>
      <c r="L148" s="25"/>
      <c r="M148" s="123"/>
      <c r="T148" s="49"/>
      <c r="AT148" s="10" t="s">
        <v>127</v>
      </c>
      <c r="AU148" s="10" t="s">
        <v>76</v>
      </c>
    </row>
    <row r="149" spans="2:65" s="1" customFormat="1" ht="16.5" customHeight="1">
      <c r="B149" s="106"/>
      <c r="C149" s="107" t="s">
        <v>167</v>
      </c>
      <c r="D149" s="107" t="s">
        <v>121</v>
      </c>
      <c r="E149" s="108" t="s">
        <v>168</v>
      </c>
      <c r="F149" s="109" t="s">
        <v>137</v>
      </c>
      <c r="G149" s="110" t="s">
        <v>124</v>
      </c>
      <c r="H149" s="111">
        <v>3</v>
      </c>
      <c r="I149" s="112"/>
      <c r="J149" s="113">
        <f>ROUND(I149*H149,2)</f>
        <v>0</v>
      </c>
      <c r="K149" s="109" t="s">
        <v>1</v>
      </c>
      <c r="L149" s="25"/>
      <c r="M149" s="114" t="s">
        <v>1</v>
      </c>
      <c r="N149" s="115" t="s">
        <v>41</v>
      </c>
      <c r="P149" s="116">
        <f>O149*H149</f>
        <v>0</v>
      </c>
      <c r="Q149" s="116">
        <v>0</v>
      </c>
      <c r="R149" s="116">
        <f>Q149*H149</f>
        <v>0</v>
      </c>
      <c r="S149" s="116">
        <v>0</v>
      </c>
      <c r="T149" s="117">
        <f>S149*H149</f>
        <v>0</v>
      </c>
      <c r="AR149" s="118" t="s">
        <v>125</v>
      </c>
      <c r="AT149" s="118" t="s">
        <v>121</v>
      </c>
      <c r="AU149" s="118" t="s">
        <v>76</v>
      </c>
      <c r="AY149" s="10" t="s">
        <v>126</v>
      </c>
      <c r="BE149" s="119">
        <f>IF(N149="základní",J149,0)</f>
        <v>0</v>
      </c>
      <c r="BF149" s="119">
        <f>IF(N149="snížená",J149,0)</f>
        <v>0</v>
      </c>
      <c r="BG149" s="119">
        <f>IF(N149="zákl. přenesená",J149,0)</f>
        <v>0</v>
      </c>
      <c r="BH149" s="119">
        <f>IF(N149="sníž. přenesená",J149,0)</f>
        <v>0</v>
      </c>
      <c r="BI149" s="119">
        <f>IF(N149="nulová",J149,0)</f>
        <v>0</v>
      </c>
      <c r="BJ149" s="10" t="s">
        <v>83</v>
      </c>
      <c r="BK149" s="119">
        <f>ROUND(I149*H149,2)</f>
        <v>0</v>
      </c>
      <c r="BL149" s="10" t="s">
        <v>125</v>
      </c>
      <c r="BM149" s="118" t="s">
        <v>169</v>
      </c>
    </row>
    <row r="150" spans="2:65" s="1" customFormat="1" ht="58.5">
      <c r="B150" s="25"/>
      <c r="D150" s="120" t="s">
        <v>127</v>
      </c>
      <c r="F150" s="121" t="s">
        <v>170</v>
      </c>
      <c r="I150" s="122"/>
      <c r="L150" s="25"/>
      <c r="M150" s="123"/>
      <c r="T150" s="49"/>
      <c r="AT150" s="10" t="s">
        <v>127</v>
      </c>
      <c r="AU150" s="10" t="s">
        <v>76</v>
      </c>
    </row>
    <row r="151" spans="2:65" s="1" customFormat="1" ht="16.5" customHeight="1">
      <c r="B151" s="106"/>
      <c r="C151" s="107" t="s">
        <v>149</v>
      </c>
      <c r="D151" s="107" t="s">
        <v>121</v>
      </c>
      <c r="E151" s="108" t="s">
        <v>171</v>
      </c>
      <c r="F151" s="109" t="s">
        <v>161</v>
      </c>
      <c r="G151" s="110" t="s">
        <v>124</v>
      </c>
      <c r="H151" s="111">
        <v>4</v>
      </c>
      <c r="I151" s="112"/>
      <c r="J151" s="113">
        <f>ROUND(I151*H151,2)</f>
        <v>0</v>
      </c>
      <c r="K151" s="109" t="s">
        <v>1</v>
      </c>
      <c r="L151" s="25"/>
      <c r="M151" s="114" t="s">
        <v>1</v>
      </c>
      <c r="N151" s="115" t="s">
        <v>41</v>
      </c>
      <c r="P151" s="116">
        <f>O151*H151</f>
        <v>0</v>
      </c>
      <c r="Q151" s="116">
        <v>0</v>
      </c>
      <c r="R151" s="116">
        <f>Q151*H151</f>
        <v>0</v>
      </c>
      <c r="S151" s="116">
        <v>0</v>
      </c>
      <c r="T151" s="117">
        <f>S151*H151</f>
        <v>0</v>
      </c>
      <c r="AR151" s="118" t="s">
        <v>125</v>
      </c>
      <c r="AT151" s="118" t="s">
        <v>121</v>
      </c>
      <c r="AU151" s="118" t="s">
        <v>76</v>
      </c>
      <c r="AY151" s="10" t="s">
        <v>126</v>
      </c>
      <c r="BE151" s="119">
        <f>IF(N151="základní",J151,0)</f>
        <v>0</v>
      </c>
      <c r="BF151" s="119">
        <f>IF(N151="snížená",J151,0)</f>
        <v>0</v>
      </c>
      <c r="BG151" s="119">
        <f>IF(N151="zákl. přenesená",J151,0)</f>
        <v>0</v>
      </c>
      <c r="BH151" s="119">
        <f>IF(N151="sníž. přenesená",J151,0)</f>
        <v>0</v>
      </c>
      <c r="BI151" s="119">
        <f>IF(N151="nulová",J151,0)</f>
        <v>0</v>
      </c>
      <c r="BJ151" s="10" t="s">
        <v>83</v>
      </c>
      <c r="BK151" s="119">
        <f>ROUND(I151*H151,2)</f>
        <v>0</v>
      </c>
      <c r="BL151" s="10" t="s">
        <v>125</v>
      </c>
      <c r="BM151" s="118" t="s">
        <v>172</v>
      </c>
    </row>
    <row r="152" spans="2:65" s="1" customFormat="1" ht="39">
      <c r="B152" s="25"/>
      <c r="D152" s="120" t="s">
        <v>127</v>
      </c>
      <c r="F152" s="121" t="s">
        <v>163</v>
      </c>
      <c r="I152" s="122"/>
      <c r="L152" s="25"/>
      <c r="M152" s="123"/>
      <c r="T152" s="49"/>
      <c r="AT152" s="10" t="s">
        <v>127</v>
      </c>
      <c r="AU152" s="10" t="s">
        <v>76</v>
      </c>
    </row>
    <row r="153" spans="2:65" s="1" customFormat="1" ht="16.5" customHeight="1">
      <c r="B153" s="106"/>
      <c r="C153" s="107" t="s">
        <v>173</v>
      </c>
      <c r="D153" s="107" t="s">
        <v>121</v>
      </c>
      <c r="E153" s="108" t="s">
        <v>174</v>
      </c>
      <c r="F153" s="109" t="s">
        <v>175</v>
      </c>
      <c r="G153" s="110" t="s">
        <v>124</v>
      </c>
      <c r="H153" s="111">
        <v>1</v>
      </c>
      <c r="I153" s="112"/>
      <c r="J153" s="113">
        <f>ROUND(I153*H153,2)</f>
        <v>0</v>
      </c>
      <c r="K153" s="109" t="s">
        <v>1</v>
      </c>
      <c r="L153" s="25"/>
      <c r="M153" s="114" t="s">
        <v>1</v>
      </c>
      <c r="N153" s="115" t="s">
        <v>41</v>
      </c>
      <c r="P153" s="116">
        <f>O153*H153</f>
        <v>0</v>
      </c>
      <c r="Q153" s="116">
        <v>0</v>
      </c>
      <c r="R153" s="116">
        <f>Q153*H153</f>
        <v>0</v>
      </c>
      <c r="S153" s="116">
        <v>0</v>
      </c>
      <c r="T153" s="117">
        <f>S153*H153</f>
        <v>0</v>
      </c>
      <c r="AR153" s="118" t="s">
        <v>125</v>
      </c>
      <c r="AT153" s="118" t="s">
        <v>121</v>
      </c>
      <c r="AU153" s="118" t="s">
        <v>76</v>
      </c>
      <c r="AY153" s="10" t="s">
        <v>126</v>
      </c>
      <c r="BE153" s="119">
        <f>IF(N153="základní",J153,0)</f>
        <v>0</v>
      </c>
      <c r="BF153" s="119">
        <f>IF(N153="snížená",J153,0)</f>
        <v>0</v>
      </c>
      <c r="BG153" s="119">
        <f>IF(N153="zákl. přenesená",J153,0)</f>
        <v>0</v>
      </c>
      <c r="BH153" s="119">
        <f>IF(N153="sníž. přenesená",J153,0)</f>
        <v>0</v>
      </c>
      <c r="BI153" s="119">
        <f>IF(N153="nulová",J153,0)</f>
        <v>0</v>
      </c>
      <c r="BJ153" s="10" t="s">
        <v>83</v>
      </c>
      <c r="BK153" s="119">
        <f>ROUND(I153*H153,2)</f>
        <v>0</v>
      </c>
      <c r="BL153" s="10" t="s">
        <v>125</v>
      </c>
      <c r="BM153" s="118" t="s">
        <v>176</v>
      </c>
    </row>
    <row r="154" spans="2:65" s="1" customFormat="1" ht="39">
      <c r="B154" s="25"/>
      <c r="D154" s="120" t="s">
        <v>127</v>
      </c>
      <c r="F154" s="121" t="s">
        <v>177</v>
      </c>
      <c r="I154" s="122"/>
      <c r="L154" s="25"/>
      <c r="M154" s="123"/>
      <c r="T154" s="49"/>
      <c r="AT154" s="10" t="s">
        <v>127</v>
      </c>
      <c r="AU154" s="10" t="s">
        <v>76</v>
      </c>
    </row>
    <row r="155" spans="2:65" s="1" customFormat="1" ht="16.5" customHeight="1">
      <c r="B155" s="106"/>
      <c r="C155" s="107" t="s">
        <v>152</v>
      </c>
      <c r="D155" s="107" t="s">
        <v>121</v>
      </c>
      <c r="E155" s="108" t="s">
        <v>178</v>
      </c>
      <c r="F155" s="109" t="s">
        <v>175</v>
      </c>
      <c r="G155" s="110" t="s">
        <v>124</v>
      </c>
      <c r="H155" s="111">
        <v>1</v>
      </c>
      <c r="I155" s="112"/>
      <c r="J155" s="113">
        <f>ROUND(I155*H155,2)</f>
        <v>0</v>
      </c>
      <c r="K155" s="109" t="s">
        <v>1</v>
      </c>
      <c r="L155" s="25"/>
      <c r="M155" s="114" t="s">
        <v>1</v>
      </c>
      <c r="N155" s="115" t="s">
        <v>41</v>
      </c>
      <c r="P155" s="116">
        <f>O155*H155</f>
        <v>0</v>
      </c>
      <c r="Q155" s="116">
        <v>0</v>
      </c>
      <c r="R155" s="116">
        <f>Q155*H155</f>
        <v>0</v>
      </c>
      <c r="S155" s="116">
        <v>0</v>
      </c>
      <c r="T155" s="117">
        <f>S155*H155</f>
        <v>0</v>
      </c>
      <c r="AR155" s="118" t="s">
        <v>125</v>
      </c>
      <c r="AT155" s="118" t="s">
        <v>121</v>
      </c>
      <c r="AU155" s="118" t="s">
        <v>76</v>
      </c>
      <c r="AY155" s="10" t="s">
        <v>126</v>
      </c>
      <c r="BE155" s="119">
        <f>IF(N155="základní",J155,0)</f>
        <v>0</v>
      </c>
      <c r="BF155" s="119">
        <f>IF(N155="snížená",J155,0)</f>
        <v>0</v>
      </c>
      <c r="BG155" s="119">
        <f>IF(N155="zákl. přenesená",J155,0)</f>
        <v>0</v>
      </c>
      <c r="BH155" s="119">
        <f>IF(N155="sníž. přenesená",J155,0)</f>
        <v>0</v>
      </c>
      <c r="BI155" s="119">
        <f>IF(N155="nulová",J155,0)</f>
        <v>0</v>
      </c>
      <c r="BJ155" s="10" t="s">
        <v>83</v>
      </c>
      <c r="BK155" s="119">
        <f>ROUND(I155*H155,2)</f>
        <v>0</v>
      </c>
      <c r="BL155" s="10" t="s">
        <v>125</v>
      </c>
      <c r="BM155" s="118" t="s">
        <v>179</v>
      </c>
    </row>
    <row r="156" spans="2:65" s="1" customFormat="1" ht="29.25">
      <c r="B156" s="25"/>
      <c r="D156" s="120" t="s">
        <v>127</v>
      </c>
      <c r="F156" s="121" t="s">
        <v>180</v>
      </c>
      <c r="I156" s="122"/>
      <c r="L156" s="25"/>
      <c r="M156" s="123"/>
      <c r="T156" s="49"/>
      <c r="AT156" s="10" t="s">
        <v>127</v>
      </c>
      <c r="AU156" s="10" t="s">
        <v>76</v>
      </c>
    </row>
    <row r="157" spans="2:65" s="1" customFormat="1" ht="16.5" customHeight="1">
      <c r="B157" s="106"/>
      <c r="C157" s="107" t="s">
        <v>181</v>
      </c>
      <c r="D157" s="107" t="s">
        <v>121</v>
      </c>
      <c r="E157" s="108" t="s">
        <v>182</v>
      </c>
      <c r="F157" s="109" t="s">
        <v>183</v>
      </c>
      <c r="G157" s="110" t="s">
        <v>124</v>
      </c>
      <c r="H157" s="111">
        <v>1</v>
      </c>
      <c r="I157" s="112"/>
      <c r="J157" s="113">
        <f>ROUND(I157*H157,2)</f>
        <v>0</v>
      </c>
      <c r="K157" s="109" t="s">
        <v>1</v>
      </c>
      <c r="L157" s="25"/>
      <c r="M157" s="114" t="s">
        <v>1</v>
      </c>
      <c r="N157" s="115" t="s">
        <v>41</v>
      </c>
      <c r="P157" s="116">
        <f>O157*H157</f>
        <v>0</v>
      </c>
      <c r="Q157" s="116">
        <v>0</v>
      </c>
      <c r="R157" s="116">
        <f>Q157*H157</f>
        <v>0</v>
      </c>
      <c r="S157" s="116">
        <v>0</v>
      </c>
      <c r="T157" s="117">
        <f>S157*H157</f>
        <v>0</v>
      </c>
      <c r="AR157" s="118" t="s">
        <v>125</v>
      </c>
      <c r="AT157" s="118" t="s">
        <v>121</v>
      </c>
      <c r="AU157" s="118" t="s">
        <v>76</v>
      </c>
      <c r="AY157" s="10" t="s">
        <v>126</v>
      </c>
      <c r="BE157" s="119">
        <f>IF(N157="základní",J157,0)</f>
        <v>0</v>
      </c>
      <c r="BF157" s="119">
        <f>IF(N157="snížená",J157,0)</f>
        <v>0</v>
      </c>
      <c r="BG157" s="119">
        <f>IF(N157="zákl. přenesená",J157,0)</f>
        <v>0</v>
      </c>
      <c r="BH157" s="119">
        <f>IF(N157="sníž. přenesená",J157,0)</f>
        <v>0</v>
      </c>
      <c r="BI157" s="119">
        <f>IF(N157="nulová",J157,0)</f>
        <v>0</v>
      </c>
      <c r="BJ157" s="10" t="s">
        <v>83</v>
      </c>
      <c r="BK157" s="119">
        <f>ROUND(I157*H157,2)</f>
        <v>0</v>
      </c>
      <c r="BL157" s="10" t="s">
        <v>125</v>
      </c>
      <c r="BM157" s="118" t="s">
        <v>184</v>
      </c>
    </row>
    <row r="158" spans="2:65" s="1" customFormat="1" ht="68.25">
      <c r="B158" s="25"/>
      <c r="D158" s="120" t="s">
        <v>127</v>
      </c>
      <c r="F158" s="121" t="s">
        <v>185</v>
      </c>
      <c r="I158" s="122"/>
      <c r="L158" s="25"/>
      <c r="M158" s="123"/>
      <c r="T158" s="49"/>
      <c r="AT158" s="10" t="s">
        <v>127</v>
      </c>
      <c r="AU158" s="10" t="s">
        <v>76</v>
      </c>
    </row>
    <row r="159" spans="2:65" s="1" customFormat="1" ht="16.5" customHeight="1">
      <c r="B159" s="106"/>
      <c r="C159" s="107" t="s">
        <v>156</v>
      </c>
      <c r="D159" s="107" t="s">
        <v>121</v>
      </c>
      <c r="E159" s="108" t="s">
        <v>186</v>
      </c>
      <c r="F159" s="109" t="s">
        <v>175</v>
      </c>
      <c r="G159" s="110" t="s">
        <v>124</v>
      </c>
      <c r="H159" s="111">
        <v>1</v>
      </c>
      <c r="I159" s="112"/>
      <c r="J159" s="113">
        <f>ROUND(I159*H159,2)</f>
        <v>0</v>
      </c>
      <c r="K159" s="109" t="s">
        <v>1</v>
      </c>
      <c r="L159" s="25"/>
      <c r="M159" s="114" t="s">
        <v>1</v>
      </c>
      <c r="N159" s="115" t="s">
        <v>41</v>
      </c>
      <c r="P159" s="116">
        <f>O159*H159</f>
        <v>0</v>
      </c>
      <c r="Q159" s="116">
        <v>0</v>
      </c>
      <c r="R159" s="116">
        <f>Q159*H159</f>
        <v>0</v>
      </c>
      <c r="S159" s="116">
        <v>0</v>
      </c>
      <c r="T159" s="117">
        <f>S159*H159</f>
        <v>0</v>
      </c>
      <c r="AR159" s="118" t="s">
        <v>125</v>
      </c>
      <c r="AT159" s="118" t="s">
        <v>121</v>
      </c>
      <c r="AU159" s="118" t="s">
        <v>76</v>
      </c>
      <c r="AY159" s="10" t="s">
        <v>126</v>
      </c>
      <c r="BE159" s="119">
        <f>IF(N159="základní",J159,0)</f>
        <v>0</v>
      </c>
      <c r="BF159" s="119">
        <f>IF(N159="snížená",J159,0)</f>
        <v>0</v>
      </c>
      <c r="BG159" s="119">
        <f>IF(N159="zákl. přenesená",J159,0)</f>
        <v>0</v>
      </c>
      <c r="BH159" s="119">
        <f>IF(N159="sníž. přenesená",J159,0)</f>
        <v>0</v>
      </c>
      <c r="BI159" s="119">
        <f>IF(N159="nulová",J159,0)</f>
        <v>0</v>
      </c>
      <c r="BJ159" s="10" t="s">
        <v>83</v>
      </c>
      <c r="BK159" s="119">
        <f>ROUND(I159*H159,2)</f>
        <v>0</v>
      </c>
      <c r="BL159" s="10" t="s">
        <v>125</v>
      </c>
      <c r="BM159" s="118" t="s">
        <v>187</v>
      </c>
    </row>
    <row r="160" spans="2:65" s="1" customFormat="1" ht="39">
      <c r="B160" s="25"/>
      <c r="D160" s="120" t="s">
        <v>127</v>
      </c>
      <c r="F160" s="121" t="s">
        <v>188</v>
      </c>
      <c r="I160" s="122"/>
      <c r="L160" s="25"/>
      <c r="M160" s="123"/>
      <c r="T160" s="49"/>
      <c r="AT160" s="10" t="s">
        <v>127</v>
      </c>
      <c r="AU160" s="10" t="s">
        <v>76</v>
      </c>
    </row>
    <row r="161" spans="2:65" s="1" customFormat="1" ht="16.5" customHeight="1">
      <c r="B161" s="106"/>
      <c r="C161" s="107" t="s">
        <v>189</v>
      </c>
      <c r="D161" s="107" t="s">
        <v>121</v>
      </c>
      <c r="E161" s="108" t="s">
        <v>190</v>
      </c>
      <c r="F161" s="109" t="s">
        <v>191</v>
      </c>
      <c r="G161" s="110" t="s">
        <v>124</v>
      </c>
      <c r="H161" s="111">
        <v>1</v>
      </c>
      <c r="I161" s="112"/>
      <c r="J161" s="113">
        <f>ROUND(I161*H161,2)</f>
        <v>0</v>
      </c>
      <c r="K161" s="109" t="s">
        <v>1</v>
      </c>
      <c r="L161" s="25"/>
      <c r="M161" s="114" t="s">
        <v>1</v>
      </c>
      <c r="N161" s="115" t="s">
        <v>41</v>
      </c>
      <c r="P161" s="116">
        <f>O161*H161</f>
        <v>0</v>
      </c>
      <c r="Q161" s="116">
        <v>0</v>
      </c>
      <c r="R161" s="116">
        <f>Q161*H161</f>
        <v>0</v>
      </c>
      <c r="S161" s="116">
        <v>0</v>
      </c>
      <c r="T161" s="117">
        <f>S161*H161</f>
        <v>0</v>
      </c>
      <c r="AR161" s="118" t="s">
        <v>125</v>
      </c>
      <c r="AT161" s="118" t="s">
        <v>121</v>
      </c>
      <c r="AU161" s="118" t="s">
        <v>76</v>
      </c>
      <c r="AY161" s="10" t="s">
        <v>126</v>
      </c>
      <c r="BE161" s="119">
        <f>IF(N161="základní",J161,0)</f>
        <v>0</v>
      </c>
      <c r="BF161" s="119">
        <f>IF(N161="snížená",J161,0)</f>
        <v>0</v>
      </c>
      <c r="BG161" s="119">
        <f>IF(N161="zákl. přenesená",J161,0)</f>
        <v>0</v>
      </c>
      <c r="BH161" s="119">
        <f>IF(N161="sníž. přenesená",J161,0)</f>
        <v>0</v>
      </c>
      <c r="BI161" s="119">
        <f>IF(N161="nulová",J161,0)</f>
        <v>0</v>
      </c>
      <c r="BJ161" s="10" t="s">
        <v>83</v>
      </c>
      <c r="BK161" s="119">
        <f>ROUND(I161*H161,2)</f>
        <v>0</v>
      </c>
      <c r="BL161" s="10" t="s">
        <v>125</v>
      </c>
      <c r="BM161" s="118" t="s">
        <v>192</v>
      </c>
    </row>
    <row r="162" spans="2:65" s="1" customFormat="1" ht="16.5" customHeight="1">
      <c r="B162" s="106"/>
      <c r="C162" s="107" t="s">
        <v>158</v>
      </c>
      <c r="D162" s="107" t="s">
        <v>121</v>
      </c>
      <c r="E162" s="108" t="s">
        <v>193</v>
      </c>
      <c r="F162" s="109" t="s">
        <v>194</v>
      </c>
      <c r="G162" s="110" t="s">
        <v>124</v>
      </c>
      <c r="H162" s="111">
        <v>1</v>
      </c>
      <c r="I162" s="112"/>
      <c r="J162" s="113">
        <f>ROUND(I162*H162,2)</f>
        <v>0</v>
      </c>
      <c r="K162" s="109" t="s">
        <v>1</v>
      </c>
      <c r="L162" s="25"/>
      <c r="M162" s="124" t="s">
        <v>1</v>
      </c>
      <c r="N162" s="125" t="s">
        <v>41</v>
      </c>
      <c r="O162" s="126"/>
      <c r="P162" s="127">
        <f>O162*H162</f>
        <v>0</v>
      </c>
      <c r="Q162" s="127">
        <v>0</v>
      </c>
      <c r="R162" s="127">
        <f>Q162*H162</f>
        <v>0</v>
      </c>
      <c r="S162" s="127">
        <v>0</v>
      </c>
      <c r="T162" s="128">
        <f>S162*H162</f>
        <v>0</v>
      </c>
      <c r="AR162" s="118" t="s">
        <v>125</v>
      </c>
      <c r="AT162" s="118" t="s">
        <v>121</v>
      </c>
      <c r="AU162" s="118" t="s">
        <v>76</v>
      </c>
      <c r="AY162" s="10" t="s">
        <v>126</v>
      </c>
      <c r="BE162" s="119">
        <f>IF(N162="základní",J162,0)</f>
        <v>0</v>
      </c>
      <c r="BF162" s="119">
        <f>IF(N162="snížená",J162,0)</f>
        <v>0</v>
      </c>
      <c r="BG162" s="119">
        <f>IF(N162="zákl. přenesená",J162,0)</f>
        <v>0</v>
      </c>
      <c r="BH162" s="119">
        <f>IF(N162="sníž. přenesená",J162,0)</f>
        <v>0</v>
      </c>
      <c r="BI162" s="119">
        <f>IF(N162="nulová",J162,0)</f>
        <v>0</v>
      </c>
      <c r="BJ162" s="10" t="s">
        <v>83</v>
      </c>
      <c r="BK162" s="119">
        <f>ROUND(I162*H162,2)</f>
        <v>0</v>
      </c>
      <c r="BL162" s="10" t="s">
        <v>125</v>
      </c>
      <c r="BM162" s="118" t="s">
        <v>195</v>
      </c>
    </row>
    <row r="163" spans="2:65" s="1" customFormat="1" ht="6.95" customHeight="1">
      <c r="B163" s="37"/>
      <c r="C163" s="38"/>
      <c r="D163" s="38"/>
      <c r="E163" s="38"/>
      <c r="F163" s="38"/>
      <c r="G163" s="38"/>
      <c r="H163" s="38"/>
      <c r="I163" s="38"/>
      <c r="J163" s="38"/>
      <c r="K163" s="38"/>
      <c r="L163" s="25"/>
    </row>
  </sheetData>
  <autoFilter ref="C123:K162" xr:uid="{00000000-0009-0000-0000-000001000000}"/>
  <mergeCells count="15">
    <mergeCell ref="E110:H110"/>
    <mergeCell ref="E114:H114"/>
    <mergeCell ref="E112:H112"/>
    <mergeCell ref="E116:H116"/>
    <mergeCell ref="L2:V2"/>
    <mergeCell ref="E31:H31"/>
    <mergeCell ref="E85:H85"/>
    <mergeCell ref="E89:H89"/>
    <mergeCell ref="E87:H87"/>
    <mergeCell ref="E91:H91"/>
    <mergeCell ref="E7:H7"/>
    <mergeCell ref="E11:H11"/>
    <mergeCell ref="E9:H9"/>
    <mergeCell ref="E13:H13"/>
    <mergeCell ref="E22:H22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4</vt:i4>
      </vt:variant>
    </vt:vector>
  </HeadingPairs>
  <TitlesOfParts>
    <vt:vector size="6" baseType="lpstr">
      <vt:lpstr>Rekapitulace stavby</vt:lpstr>
      <vt:lpstr>001-08-01 - Knihovnický n...</vt:lpstr>
      <vt:lpstr>'001-08-01 - Knihovnický n...'!Názvy_tisku</vt:lpstr>
      <vt:lpstr>'Rekapitulace stavby'!Názvy_tisku</vt:lpstr>
      <vt:lpstr>'001-08-01 - Knihovnický n...'!Oblast_tisku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KASPEROVANB\Lenka</dc:creator>
  <cp:lastModifiedBy>johana havlíčková</cp:lastModifiedBy>
  <dcterms:created xsi:type="dcterms:W3CDTF">2025-01-22T11:10:11Z</dcterms:created>
  <dcterms:modified xsi:type="dcterms:W3CDTF">2025-07-09T22:10:35Z</dcterms:modified>
</cp:coreProperties>
</file>