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houtek\Documents\Data\Rozpočty\Rozpočty 2025\Ostatní\RM\RA\"/>
    </mc:Choice>
  </mc:AlternateContent>
  <xr:revisionPtr revIDLastSave="0" documentId="13_ncr:1_{3D5E96FE-D670-424F-BBFE-5C09E7E68354}" xr6:coauthVersionLast="47" xr6:coauthVersionMax="47" xr10:uidLastSave="{00000000-0000-0000-0000-000000000000}"/>
  <bookViews>
    <workbookView xWindow="-103" yWindow="-103" windowWidth="36112" windowHeight="19683" firstSheet="1" activeTab="1" xr2:uid="{00000000-000D-0000-FFFF-FFFF00000000}"/>
  </bookViews>
  <sheets>
    <sheet name="Rekapitulace stavby" sheetId="1" state="veryHidden" r:id="rId1"/>
    <sheet name="SO 01 - Stavební úpravy" sheetId="2" r:id="rId2"/>
    <sheet name="Elektro souhrn" sheetId="3" r:id="rId3"/>
    <sheet name="Elektroinstalace" sheetId="4" r:id="rId4"/>
    <sheet name="Sdělovací rozvody" sheetId="5" r:id="rId5"/>
    <sheet name="VZT" sheetId="6" r:id="rId6"/>
  </sheets>
  <definedNames>
    <definedName name="_xlnm._FilterDatabase" localSheetId="1" hidden="1">'SO 01 - Stavební úpravy'!$C$136:$K$471</definedName>
    <definedName name="_xlnm.Print_Titles" localSheetId="0">'Rekapitulace stavby'!$92:$92</definedName>
    <definedName name="_xlnm.Print_Titles" localSheetId="1">'SO 01 - Stavební úpravy'!$136:$136</definedName>
    <definedName name="_xlnm.Print_Area" localSheetId="0">'Rekapitulace stavby'!$D$4:$AO$76,'Rekapitulace stavby'!$C$82:$AQ$96</definedName>
    <definedName name="_xlnm.Print_Area" localSheetId="1">'SO 01 - Stavební úpravy'!$C$4:$J$76,'SO 01 - Stavební úpravy'!$C$82:$J$118,'SO 01 - Stavební úpravy'!$C$124:$J$471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6" l="1"/>
  <c r="I48" i="6" s="1"/>
  <c r="F5" i="6"/>
  <c r="H55" i="6" l="1"/>
  <c r="F55" i="6"/>
  <c r="I55" i="6" s="1"/>
  <c r="H54" i="6"/>
  <c r="F54" i="6"/>
  <c r="H53" i="6"/>
  <c r="F53" i="6"/>
  <c r="H52" i="6"/>
  <c r="F52" i="6"/>
  <c r="H51" i="6"/>
  <c r="F51" i="6"/>
  <c r="H50" i="6"/>
  <c r="F50" i="6"/>
  <c r="H49" i="6"/>
  <c r="F49" i="6"/>
  <c r="F48" i="6"/>
  <c r="H44" i="6"/>
  <c r="F44" i="6"/>
  <c r="H43" i="6"/>
  <c r="F43" i="6"/>
  <c r="H42" i="6"/>
  <c r="F42" i="6"/>
  <c r="H41" i="6"/>
  <c r="F41" i="6"/>
  <c r="H36" i="6"/>
  <c r="F36" i="6"/>
  <c r="H34" i="6"/>
  <c r="F34" i="6"/>
  <c r="H32" i="6"/>
  <c r="F32" i="6"/>
  <c r="H31" i="6"/>
  <c r="F31" i="6"/>
  <c r="H30" i="6"/>
  <c r="I30" i="6" s="1"/>
  <c r="F30" i="6"/>
  <c r="H29" i="6"/>
  <c r="F29" i="6"/>
  <c r="H27" i="6"/>
  <c r="I27" i="6" s="1"/>
  <c r="F27" i="6"/>
  <c r="H26" i="6"/>
  <c r="I26" i="6" s="1"/>
  <c r="F26" i="6"/>
  <c r="H24" i="6"/>
  <c r="F24" i="6"/>
  <c r="H23" i="6"/>
  <c r="F23" i="6"/>
  <c r="H22" i="6"/>
  <c r="I22" i="6" s="1"/>
  <c r="F22" i="6"/>
  <c r="H20" i="6"/>
  <c r="F20" i="6"/>
  <c r="H18" i="6"/>
  <c r="I18" i="6" s="1"/>
  <c r="F18" i="6"/>
  <c r="H17" i="6"/>
  <c r="I17" i="6" s="1"/>
  <c r="F17" i="6"/>
  <c r="H16" i="6"/>
  <c r="I16" i="6" s="1"/>
  <c r="F16" i="6"/>
  <c r="H14" i="6"/>
  <c r="I14" i="6" s="1"/>
  <c r="F14" i="6"/>
  <c r="H12" i="6"/>
  <c r="I12" i="6" s="1"/>
  <c r="F12" i="6"/>
  <c r="H11" i="6"/>
  <c r="F11" i="6"/>
  <c r="H9" i="6"/>
  <c r="I9" i="6" s="1"/>
  <c r="F9" i="6"/>
  <c r="H8" i="6"/>
  <c r="F8" i="6"/>
  <c r="H6" i="6"/>
  <c r="F6" i="6"/>
  <c r="H5" i="6"/>
  <c r="I5" i="6" s="1"/>
  <c r="F65" i="4"/>
  <c r="F61" i="4"/>
  <c r="F9" i="5"/>
  <c r="F11" i="5"/>
  <c r="F13" i="5"/>
  <c r="I6" i="6" l="1"/>
  <c r="I51" i="6"/>
  <c r="I8" i="6"/>
  <c r="F37" i="6"/>
  <c r="I52" i="6"/>
  <c r="I44" i="6"/>
  <c r="I54" i="6"/>
  <c r="I49" i="6"/>
  <c r="I42" i="6"/>
  <c r="I43" i="6"/>
  <c r="F56" i="6"/>
  <c r="F45" i="6"/>
  <c r="I53" i="6"/>
  <c r="I41" i="6"/>
  <c r="I50" i="6"/>
  <c r="I11" i="6"/>
  <c r="I23" i="6"/>
  <c r="I31" i="6"/>
  <c r="I24" i="6"/>
  <c r="I34" i="6"/>
  <c r="I32" i="6"/>
  <c r="I36" i="6"/>
  <c r="I29" i="6"/>
  <c r="I20" i="6"/>
  <c r="H45" i="6"/>
  <c r="H56" i="6"/>
  <c r="H37" i="6"/>
  <c r="F12" i="5"/>
  <c r="F10" i="5"/>
  <c r="F15" i="5" s="1"/>
  <c r="A10" i="5"/>
  <c r="A11" i="5" s="1"/>
  <c r="A12" i="5" s="1"/>
  <c r="A13" i="5" s="1"/>
  <c r="A14" i="5" s="1"/>
  <c r="A15" i="5" s="1"/>
  <c r="A16" i="5" s="1"/>
  <c r="A17" i="5" s="1"/>
  <c r="F64" i="4"/>
  <c r="F63" i="4"/>
  <c r="F62" i="4"/>
  <c r="F57" i="4"/>
  <c r="F56" i="4"/>
  <c r="F55" i="4"/>
  <c r="F53" i="4"/>
  <c r="F52" i="4"/>
  <c r="F51" i="4"/>
  <c r="F50" i="4"/>
  <c r="F49" i="4"/>
  <c r="F48" i="4"/>
  <c r="F46" i="4"/>
  <c r="F44" i="4"/>
  <c r="F43" i="4"/>
  <c r="F42" i="4"/>
  <c r="F41" i="4"/>
  <c r="F40" i="4"/>
  <c r="F39" i="4"/>
  <c r="F37" i="4"/>
  <c r="F36" i="4"/>
  <c r="F35" i="4"/>
  <c r="F34" i="4"/>
  <c r="F32" i="4"/>
  <c r="F31" i="4"/>
  <c r="F30" i="4"/>
  <c r="F29" i="4"/>
  <c r="F28" i="4"/>
  <c r="F27" i="4"/>
  <c r="F26" i="4"/>
  <c r="F24" i="4"/>
  <c r="F22" i="4"/>
  <c r="F20" i="4"/>
  <c r="F19" i="4"/>
  <c r="F17" i="4"/>
  <c r="F15" i="4"/>
  <c r="F14" i="4"/>
  <c r="F13" i="4"/>
  <c r="F12" i="4"/>
  <c r="F11" i="4"/>
  <c r="F9" i="4"/>
  <c r="F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9" i="4" l="1"/>
  <c r="F60" i="4" s="1"/>
  <c r="I37" i="6"/>
  <c r="I56" i="6"/>
  <c r="I45" i="6"/>
  <c r="F58" i="6"/>
  <c r="H58" i="6"/>
  <c r="F16" i="5"/>
  <c r="F17" i="5" s="1"/>
  <c r="C9" i="3" s="1"/>
  <c r="I58" i="6" l="1"/>
  <c r="I383" i="2" s="1"/>
  <c r="F66" i="4"/>
  <c r="C8" i="3" s="1"/>
  <c r="C12" i="3" s="1"/>
  <c r="I381" i="2" s="1"/>
  <c r="J37" i="2"/>
  <c r="J36" i="2"/>
  <c r="AY95" i="1" s="1"/>
  <c r="J35" i="2"/>
  <c r="AX95" i="1" s="1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T382" i="2"/>
  <c r="R383" i="2"/>
  <c r="R382" i="2"/>
  <c r="P383" i="2"/>
  <c r="P382" i="2"/>
  <c r="BI381" i="2"/>
  <c r="BH381" i="2"/>
  <c r="BG381" i="2"/>
  <c r="BF381" i="2"/>
  <c r="T381" i="2"/>
  <c r="T380" i="2"/>
  <c r="R381" i="2"/>
  <c r="R380" i="2" s="1"/>
  <c r="P381" i="2"/>
  <c r="P380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T329" i="2" s="1"/>
  <c r="R330" i="2"/>
  <c r="R329" i="2" s="1"/>
  <c r="P330" i="2"/>
  <c r="P329" i="2" s="1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F131" i="2"/>
  <c r="E129" i="2"/>
  <c r="F89" i="2"/>
  <c r="E87" i="2"/>
  <c r="J24" i="2"/>
  <c r="E24" i="2"/>
  <c r="J134" i="2"/>
  <c r="J23" i="2"/>
  <c r="J21" i="2"/>
  <c r="E21" i="2"/>
  <c r="J133" i="2" s="1"/>
  <c r="J20" i="2"/>
  <c r="F134" i="2"/>
  <c r="J15" i="2"/>
  <c r="E15" i="2"/>
  <c r="F133" i="2"/>
  <c r="J14" i="2"/>
  <c r="J12" i="2"/>
  <c r="J131" i="2"/>
  <c r="E7" i="2"/>
  <c r="E85" i="2"/>
  <c r="L90" i="1"/>
  <c r="AM90" i="1"/>
  <c r="AM89" i="1"/>
  <c r="L89" i="1"/>
  <c r="AM87" i="1"/>
  <c r="L87" i="1"/>
  <c r="L85" i="1"/>
  <c r="L84" i="1"/>
  <c r="BK469" i="2"/>
  <c r="BK442" i="2"/>
  <c r="J411" i="2"/>
  <c r="J156" i="2"/>
  <c r="J420" i="2"/>
  <c r="J379" i="2"/>
  <c r="BK300" i="2"/>
  <c r="AS94" i="1"/>
  <c r="BK449" i="2"/>
  <c r="J423" i="2"/>
  <c r="J288" i="2"/>
  <c r="J203" i="2"/>
  <c r="J446" i="2"/>
  <c r="BK385" i="2"/>
  <c r="J264" i="2"/>
  <c r="BK399" i="2"/>
  <c r="J326" i="2"/>
  <c r="J228" i="2"/>
  <c r="J359" i="2"/>
  <c r="BK297" i="2"/>
  <c r="J403" i="2"/>
  <c r="J256" i="2"/>
  <c r="BK178" i="2"/>
  <c r="J267" i="2"/>
  <c r="J183" i="2"/>
  <c r="BK316" i="2"/>
  <c r="J191" i="2"/>
  <c r="BK276" i="2"/>
  <c r="BK156" i="2"/>
  <c r="J330" i="2"/>
  <c r="BK193" i="2"/>
  <c r="BK463" i="2"/>
  <c r="J439" i="2"/>
  <c r="BK383" i="2"/>
  <c r="J461" i="2"/>
  <c r="BK414" i="2"/>
  <c r="J373" i="2"/>
  <c r="J471" i="2"/>
  <c r="BK461" i="2"/>
  <c r="J401" i="2"/>
  <c r="J300" i="2"/>
  <c r="BK175" i="2"/>
  <c r="J417" i="2"/>
  <c r="J324" i="2"/>
  <c r="BK140" i="2"/>
  <c r="BK309" i="2"/>
  <c r="BK148" i="2"/>
  <c r="J349" i="2"/>
  <c r="BK303" i="2"/>
  <c r="J218" i="2"/>
  <c r="BK375" i="2"/>
  <c r="BK267" i="2"/>
  <c r="J225" i="2"/>
  <c r="J309" i="2"/>
  <c r="J198" i="2"/>
  <c r="J336" i="2"/>
  <c r="BK198" i="2"/>
  <c r="BK341" i="2"/>
  <c r="BK270" i="2"/>
  <c r="BK339" i="2"/>
  <c r="BK228" i="2"/>
  <c r="BK201" i="2"/>
  <c r="J175" i="2"/>
  <c r="J453" i="2"/>
  <c r="J428" i="2"/>
  <c r="BK353" i="2"/>
  <c r="J145" i="2"/>
  <c r="J436" i="2"/>
  <c r="J377" i="2"/>
  <c r="BK333" i="2"/>
  <c r="BK468" i="2"/>
  <c r="BK431" i="2"/>
  <c r="J394" i="2"/>
  <c r="J319" i="2"/>
  <c r="J209" i="2"/>
  <c r="BK439" i="2"/>
  <c r="J325" i="2"/>
  <c r="BK212" i="2"/>
  <c r="BK347" i="2"/>
  <c r="J151" i="2"/>
  <c r="BK345" i="2"/>
  <c r="BK288" i="2"/>
  <c r="J166" i="2"/>
  <c r="J363" i="2"/>
  <c r="BK282" i="2"/>
  <c r="J303" i="2"/>
  <c r="BK235" i="2"/>
  <c r="J178" i="2"/>
  <c r="BK313" i="2"/>
  <c r="BK203" i="2"/>
  <c r="J357" i="2"/>
  <c r="J285" i="2"/>
  <c r="BK231" i="2"/>
  <c r="BK218" i="2"/>
  <c r="BK325" i="2"/>
  <c r="J212" i="2"/>
  <c r="BK444" i="2"/>
  <c r="BK349" i="2"/>
  <c r="BK261" i="2"/>
  <c r="J391" i="2"/>
  <c r="BK306" i="2"/>
  <c r="BK401" i="2"/>
  <c r="J313" i="2"/>
  <c r="J254" i="2"/>
  <c r="J355" i="2"/>
  <c r="J261" i="2"/>
  <c r="J180" i="2"/>
  <c r="J316" i="2"/>
  <c r="BK206" i="2"/>
  <c r="BK365" i="2"/>
  <c r="J241" i="2"/>
  <c r="BK145" i="2"/>
  <c r="BK294" i="2"/>
  <c r="J188" i="2"/>
  <c r="J328" i="2"/>
  <c r="J172" i="2"/>
  <c r="BK166" i="2"/>
  <c r="J258" i="2"/>
  <c r="BK451" i="2"/>
  <c r="BK408" i="2"/>
  <c r="BK379" i="2"/>
  <c r="BK254" i="2"/>
  <c r="J449" i="2"/>
  <c r="BK420" i="2"/>
  <c r="BK248" i="2"/>
  <c r="BK371" i="2"/>
  <c r="J294" i="2"/>
  <c r="J371" i="2"/>
  <c r="J201" i="2"/>
  <c r="BK458" i="2"/>
  <c r="BK434" i="2"/>
  <c r="J270" i="2"/>
  <c r="J442" i="2"/>
  <c r="BK403" i="2"/>
  <c r="J193" i="2"/>
  <c r="J463" i="2"/>
  <c r="J426" i="2"/>
  <c r="J347" i="2"/>
  <c r="J252" i="2"/>
  <c r="J458" i="2"/>
  <c r="BK357" i="2"/>
  <c r="J206" i="2"/>
  <c r="J339" i="2"/>
  <c r="BK291" i="2"/>
  <c r="BK369" i="2"/>
  <c r="BK319" i="2"/>
  <c r="BK264" i="2"/>
  <c r="J369" i="2"/>
  <c r="J248" i="2"/>
  <c r="J311" i="2"/>
  <c r="J246" i="2"/>
  <c r="BK367" i="2"/>
  <c r="BK209" i="2"/>
  <c r="BK388" i="2"/>
  <c r="BK279" i="2"/>
  <c r="J237" i="2"/>
  <c r="J233" i="2"/>
  <c r="BK180" i="2"/>
  <c r="J444" i="2"/>
  <c r="BK423" i="2"/>
  <c r="BK159" i="2"/>
  <c r="BK453" i="2"/>
  <c r="BK361" i="2"/>
  <c r="BK256" i="2"/>
  <c r="BK470" i="2"/>
  <c r="BK446" i="2"/>
  <c r="J399" i="2"/>
  <c r="J375" i="2"/>
  <c r="J235" i="2"/>
  <c r="J159" i="2"/>
  <c r="BK436" i="2"/>
  <c r="BK394" i="2"/>
  <c r="BK322" i="2"/>
  <c r="J195" i="2"/>
  <c r="J365" i="2"/>
  <c r="BK330" i="2"/>
  <c r="BK273" i="2"/>
  <c r="J239" i="2"/>
  <c r="J231" i="2"/>
  <c r="J215" i="2"/>
  <c r="BK172" i="2"/>
  <c r="J451" i="2"/>
  <c r="J431" i="2"/>
  <c r="J306" i="2"/>
  <c r="J456" i="2"/>
  <c r="BK406" i="2"/>
  <c r="J353" i="2"/>
  <c r="J469" i="2"/>
  <c r="BK428" i="2"/>
  <c r="BK391" i="2"/>
  <c r="BK244" i="2"/>
  <c r="BK456" i="2"/>
  <c r="J396" i="2"/>
  <c r="BK225" i="2"/>
  <c r="BK336" i="2"/>
  <c r="J406" i="2"/>
  <c r="J333" i="2"/>
  <c r="J273" i="2"/>
  <c r="J388" i="2"/>
  <c r="BK326" i="2"/>
  <c r="BK169" i="2"/>
  <c r="J282" i="2"/>
  <c r="BK233" i="2"/>
  <c r="BK373" i="2"/>
  <c r="BK471" i="2"/>
  <c r="BK426" i="2"/>
  <c r="J351" i="2"/>
  <c r="J465" i="2"/>
  <c r="BK417" i="2"/>
  <c r="BK355" i="2"/>
  <c r="J140" i="2"/>
  <c r="BK465" i="2"/>
  <c r="BK396" i="2"/>
  <c r="BK328" i="2"/>
  <c r="BK195" i="2"/>
  <c r="J414" i="2"/>
  <c r="BK285" i="2"/>
  <c r="J163" i="2"/>
  <c r="J297" i="2"/>
  <c r="BK215" i="2"/>
  <c r="J367" i="2"/>
  <c r="J276" i="2"/>
  <c r="J383" i="2"/>
  <c r="J341" i="2"/>
  <c r="J250" i="2"/>
  <c r="BK377" i="2"/>
  <c r="BK258" i="2"/>
  <c r="J185" i="2"/>
  <c r="BK359" i="2"/>
  <c r="BK246" i="2"/>
  <c r="BK185" i="2"/>
  <c r="BK324" i="2"/>
  <c r="BK163" i="2"/>
  <c r="J221" i="2"/>
  <c r="J470" i="2"/>
  <c r="J408" i="2"/>
  <c r="J291" i="2"/>
  <c r="J468" i="2"/>
  <c r="J434" i="2"/>
  <c r="BK411" i="2"/>
  <c r="BK363" i="2"/>
  <c r="J361" i="2"/>
  <c r="BK311" i="2"/>
  <c r="BK237" i="2"/>
  <c r="J385" i="2"/>
  <c r="J343" i="2"/>
  <c r="R345" i="2" s="1"/>
  <c r="BK252" i="2"/>
  <c r="J244" i="2"/>
  <c r="BK343" i="2"/>
  <c r="BK250" i="2"/>
  <c r="BK188" i="2"/>
  <c r="J148" i="2"/>
  <c r="J279" i="2"/>
  <c r="BK239" i="2"/>
  <c r="BK183" i="2"/>
  <c r="BK351" i="2"/>
  <c r="J322" i="2"/>
  <c r="BK241" i="2"/>
  <c r="BK151" i="2"/>
  <c r="BK221" i="2"/>
  <c r="BK191" i="2"/>
  <c r="J169" i="2"/>
  <c r="P345" i="2" l="1"/>
  <c r="T345" i="2"/>
  <c r="J345" i="2"/>
  <c r="BK381" i="2"/>
  <c r="BK380" i="2" s="1"/>
  <c r="J380" i="2" s="1"/>
  <c r="J107" i="2" s="1"/>
  <c r="J381" i="2"/>
  <c r="BE381" i="2" s="1"/>
  <c r="T139" i="2"/>
  <c r="P139" i="2"/>
  <c r="P224" i="2"/>
  <c r="T162" i="2"/>
  <c r="T224" i="2"/>
  <c r="BK224" i="2"/>
  <c r="J224" i="2" s="1"/>
  <c r="J100" i="2" s="1"/>
  <c r="R224" i="2"/>
  <c r="BK346" i="2"/>
  <c r="J346" i="2" s="1"/>
  <c r="J105" i="2" s="1"/>
  <c r="BK162" i="2"/>
  <c r="J162" i="2" s="1"/>
  <c r="J99" i="2" s="1"/>
  <c r="T260" i="2"/>
  <c r="BK332" i="2"/>
  <c r="R346" i="2"/>
  <c r="R366" i="2"/>
  <c r="R384" i="2"/>
  <c r="T402" i="2"/>
  <c r="R407" i="2"/>
  <c r="P427" i="2"/>
  <c r="P435" i="2"/>
  <c r="R445" i="2"/>
  <c r="BK460" i="2"/>
  <c r="J460" i="2" s="1"/>
  <c r="J116" i="2" s="1"/>
  <c r="BK467" i="2"/>
  <c r="J467" i="2" s="1"/>
  <c r="J117" i="2" s="1"/>
  <c r="R162" i="2"/>
  <c r="BK260" i="2"/>
  <c r="J260" i="2" s="1"/>
  <c r="J101" i="2" s="1"/>
  <c r="P332" i="2"/>
  <c r="P346" i="2"/>
  <c r="T366" i="2"/>
  <c r="P384" i="2"/>
  <c r="R402" i="2"/>
  <c r="T407" i="2"/>
  <c r="T427" i="2"/>
  <c r="R435" i="2"/>
  <c r="T445" i="2"/>
  <c r="T452" i="2"/>
  <c r="P467" i="2"/>
  <c r="BK139" i="2"/>
  <c r="J139" i="2" s="1"/>
  <c r="J98" i="2" s="1"/>
  <c r="R139" i="2"/>
  <c r="P260" i="2"/>
  <c r="R332" i="2"/>
  <c r="T346" i="2"/>
  <c r="P366" i="2"/>
  <c r="BK384" i="2"/>
  <c r="J384" i="2" s="1"/>
  <c r="J109" i="2" s="1"/>
  <c r="BK402" i="2"/>
  <c r="J402" i="2" s="1"/>
  <c r="J110" i="2" s="1"/>
  <c r="P402" i="2"/>
  <c r="P407" i="2"/>
  <c r="BK435" i="2"/>
  <c r="J435" i="2" s="1"/>
  <c r="J113" i="2" s="1"/>
  <c r="T435" i="2"/>
  <c r="P445" i="2"/>
  <c r="P452" i="2"/>
  <c r="P460" i="2"/>
  <c r="T460" i="2"/>
  <c r="R467" i="2"/>
  <c r="P162" i="2"/>
  <c r="R260" i="2"/>
  <c r="T332" i="2"/>
  <c r="BK366" i="2"/>
  <c r="J366" i="2" s="1"/>
  <c r="J106" i="2" s="1"/>
  <c r="T384" i="2"/>
  <c r="BK407" i="2"/>
  <c r="J407" i="2" s="1"/>
  <c r="J111" i="2" s="1"/>
  <c r="BK427" i="2"/>
  <c r="J427" i="2" s="1"/>
  <c r="J112" i="2" s="1"/>
  <c r="R427" i="2"/>
  <c r="BK445" i="2"/>
  <c r="J445" i="2" s="1"/>
  <c r="J114" i="2" s="1"/>
  <c r="BK452" i="2"/>
  <c r="J452" i="2" s="1"/>
  <c r="J115" i="2" s="1"/>
  <c r="R452" i="2"/>
  <c r="R460" i="2"/>
  <c r="T467" i="2"/>
  <c r="BK329" i="2"/>
  <c r="J329" i="2" s="1"/>
  <c r="J102" i="2" s="1"/>
  <c r="BK382" i="2"/>
  <c r="J382" i="2" s="1"/>
  <c r="J108" i="2" s="1"/>
  <c r="BE198" i="2"/>
  <c r="BE183" i="2"/>
  <c r="BE209" i="2"/>
  <c r="BE221" i="2"/>
  <c r="BE237" i="2"/>
  <c r="J91" i="2"/>
  <c r="BE166" i="2"/>
  <c r="BE178" i="2"/>
  <c r="BE180" i="2"/>
  <c r="BE201" i="2"/>
  <c r="BE206" i="2"/>
  <c r="BE212" i="2"/>
  <c r="BE261" i="2"/>
  <c r="BE309" i="2"/>
  <c r="BE311" i="2"/>
  <c r="BE326" i="2"/>
  <c r="F92" i="2"/>
  <c r="BE215" i="2"/>
  <c r="BE231" i="2"/>
  <c r="BE244" i="2"/>
  <c r="BE248" i="2"/>
  <c r="BE322" i="2"/>
  <c r="BE341" i="2"/>
  <c r="BE345" i="2"/>
  <c r="BE347" i="2"/>
  <c r="BE349" i="2"/>
  <c r="BE357" i="2"/>
  <c r="BE363" i="2"/>
  <c r="BE394" i="2"/>
  <c r="J89" i="2"/>
  <c r="E127" i="2"/>
  <c r="BE140" i="2"/>
  <c r="BE151" i="2"/>
  <c r="BE193" i="2"/>
  <c r="BE203" i="2"/>
  <c r="BE225" i="2"/>
  <c r="BE294" i="2"/>
  <c r="BE324" i="2"/>
  <c r="BE336" i="2"/>
  <c r="BE373" i="2"/>
  <c r="BE379" i="2"/>
  <c r="BE391" i="2"/>
  <c r="BE156" i="2"/>
  <c r="BE172" i="2"/>
  <c r="BE185" i="2"/>
  <c r="BE239" i="2"/>
  <c r="BE241" i="2"/>
  <c r="BE246" i="2"/>
  <c r="BE276" i="2"/>
  <c r="BE288" i="2"/>
  <c r="BE297" i="2"/>
  <c r="BE303" i="2"/>
  <c r="BE306" i="2"/>
  <c r="BE313" i="2"/>
  <c r="BE319" i="2"/>
  <c r="BE333" i="2"/>
  <c r="BE361" i="2"/>
  <c r="BE371" i="2"/>
  <c r="F91" i="2"/>
  <c r="J92" i="2"/>
  <c r="BE148" i="2"/>
  <c r="BE250" i="2"/>
  <c r="BE316" i="2"/>
  <c r="BE328" i="2"/>
  <c r="BE377" i="2"/>
  <c r="BE383" i="2"/>
  <c r="BE385" i="2"/>
  <c r="BE396" i="2"/>
  <c r="BE145" i="2"/>
  <c r="BE159" i="2"/>
  <c r="BE163" i="2"/>
  <c r="BE218" i="2"/>
  <c r="BE235" i="2"/>
  <c r="BE252" i="2"/>
  <c r="BE254" i="2"/>
  <c r="BE256" i="2"/>
  <c r="BE270" i="2"/>
  <c r="BE300" i="2"/>
  <c r="BE403" i="2"/>
  <c r="BE169" i="2"/>
  <c r="BE175" i="2"/>
  <c r="BE191" i="2"/>
  <c r="BE233" i="2"/>
  <c r="BE258" i="2"/>
  <c r="BE279" i="2"/>
  <c r="BE282" i="2"/>
  <c r="BE291" i="2"/>
  <c r="BE339" i="2"/>
  <c r="BE343" i="2"/>
  <c r="BE351" i="2"/>
  <c r="BE423" i="2"/>
  <c r="BE426" i="2"/>
  <c r="BE428" i="2"/>
  <c r="BE439" i="2"/>
  <c r="BE451" i="2"/>
  <c r="BE188" i="2"/>
  <c r="BE325" i="2"/>
  <c r="BE330" i="2"/>
  <c r="BE353" i="2"/>
  <c r="BE355" i="2"/>
  <c r="BE359" i="2"/>
  <c r="BE388" i="2"/>
  <c r="BE406" i="2"/>
  <c r="BE411" i="2"/>
  <c r="BE414" i="2"/>
  <c r="BE420" i="2"/>
  <c r="BE434" i="2"/>
  <c r="BE442" i="2"/>
  <c r="BE453" i="2"/>
  <c r="BE456" i="2"/>
  <c r="BE463" i="2"/>
  <c r="BE195" i="2"/>
  <c r="BE264" i="2"/>
  <c r="BE267" i="2"/>
  <c r="BE273" i="2"/>
  <c r="BE365" i="2"/>
  <c r="BE369" i="2"/>
  <c r="BE399" i="2"/>
  <c r="BE401" i="2"/>
  <c r="BE408" i="2"/>
  <c r="BE431" i="2"/>
  <c r="BE436" i="2"/>
  <c r="BE444" i="2"/>
  <c r="BE446" i="2"/>
  <c r="BE458" i="2"/>
  <c r="BE468" i="2"/>
  <c r="BE469" i="2"/>
  <c r="BE470" i="2"/>
  <c r="BE471" i="2"/>
  <c r="BE228" i="2"/>
  <c r="BE285" i="2"/>
  <c r="BE367" i="2"/>
  <c r="BE375" i="2"/>
  <c r="BE417" i="2"/>
  <c r="BE449" i="2"/>
  <c r="BE461" i="2"/>
  <c r="BE465" i="2"/>
  <c r="F36" i="2"/>
  <c r="BC95" i="1" s="1"/>
  <c r="BC94" i="1" s="1"/>
  <c r="W32" i="1" s="1"/>
  <c r="F35" i="2"/>
  <c r="BB95" i="1" s="1"/>
  <c r="BB94" i="1" s="1"/>
  <c r="AX94" i="1" s="1"/>
  <c r="F34" i="2"/>
  <c r="BA95" i="1" s="1"/>
  <c r="BA94" i="1" s="1"/>
  <c r="W30" i="1" s="1"/>
  <c r="F37" i="2"/>
  <c r="BD95" i="1" s="1"/>
  <c r="BD94" i="1" s="1"/>
  <c r="W33" i="1" s="1"/>
  <c r="J34" i="2"/>
  <c r="AW95" i="1" s="1"/>
  <c r="T331" i="2" l="1"/>
  <c r="R331" i="2"/>
  <c r="R137" i="2" s="1"/>
  <c r="BK331" i="2"/>
  <c r="J331" i="2" s="1"/>
  <c r="J103" i="2" s="1"/>
  <c r="R138" i="2"/>
  <c r="P138" i="2"/>
  <c r="P331" i="2"/>
  <c r="T138" i="2"/>
  <c r="BK138" i="2"/>
  <c r="J332" i="2"/>
  <c r="J104" i="2" s="1"/>
  <c r="W31" i="1"/>
  <c r="J33" i="2"/>
  <c r="AV95" i="1" s="1"/>
  <c r="AT95" i="1" s="1"/>
  <c r="AW94" i="1"/>
  <c r="AK30" i="1" s="1"/>
  <c r="F33" i="2"/>
  <c r="AZ95" i="1" s="1"/>
  <c r="AZ94" i="1" s="1"/>
  <c r="W29" i="1" s="1"/>
  <c r="AY94" i="1"/>
  <c r="T137" i="2" l="1"/>
  <c r="P137" i="2"/>
  <c r="AU95" i="1" s="1"/>
  <c r="AU94" i="1" s="1"/>
  <c r="BK137" i="2"/>
  <c r="J137" i="2" s="1"/>
  <c r="J30" i="2" s="1"/>
  <c r="AG95" i="1" s="1"/>
  <c r="AG94" i="1" s="1"/>
  <c r="AK26" i="1" s="1"/>
  <c r="J138" i="2"/>
  <c r="J97" i="2" s="1"/>
  <c r="AV94" i="1"/>
  <c r="AK29" i="1" s="1"/>
  <c r="AN95" i="1" l="1"/>
  <c r="AK35" i="1"/>
  <c r="J39" i="2"/>
  <c r="J96" i="2"/>
  <c r="AT94" i="1"/>
  <c r="AN94" i="1" s="1"/>
</calcChain>
</file>

<file path=xl/sharedStrings.xml><?xml version="1.0" encoding="utf-8"?>
<sst xmlns="http://schemas.openxmlformats.org/spreadsheetml/2006/main" count="4203" uniqueCount="904">
  <si>
    <t>Export Komplet</t>
  </si>
  <si>
    <t/>
  </si>
  <si>
    <t>2.0</t>
  </si>
  <si>
    <t>False</t>
  </si>
  <si>
    <t>{dbea9006-bf28-482a-81c4-dbe3992e991b}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</si>
  <si>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</si>
  <si>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</si>
  <si>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</si>
  <si>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</si>
  <si>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</si>
  <si>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</si>
  <si>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</si>
  <si>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</si>
  <si>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Stavup1667</t>
  </si>
  <si>
    <t>Stavba:</t>
  </si>
  <si>
    <t>Stavební úpravy části objektu Jiřího Horáka 1667, Benešov</t>
  </si>
  <si>
    <t>KSO:</t>
  </si>
  <si>
    <t>CC-CZ:</t>
  </si>
  <si>
    <t>Místo:</t>
  </si>
  <si>
    <t xml:space="preserve"> </t>
  </si>
  <si>
    <t>Datum:</t>
  </si>
  <si>
    <t>4. 8. 2025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</si>
  <si>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</si>
  <si>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</si>
  <si>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</si>
  <si>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</si>
  <si>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</si>
  <si>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</si>
  <si>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</si>
  <si>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</si>
  <si>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</si>
  <si>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</si>
  <si>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</si>
  <si>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</si>
  <si>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</si>
  <si>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</si>
  <si>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</si>
  <si>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</si>
  <si>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</si>
  <si>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</si>
  <si>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</si>
  <si>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</si>
  <si>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</si>
  <si>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</si>
  <si>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</si>
  <si>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</si>
  <si>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</si>
  <si>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</si>
  <si>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</si>
  <si>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</si>
  <si>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</si>
  <si>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</si>
  <si>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</si>
  <si>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</si>
  <si>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</si>
  <si>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</si>
  <si>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</si>
  <si>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</si>
  <si>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</si>
  <si>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</si>
  <si>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</si>
  <si>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</si>
  <si>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</si>
  <si>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</si>
  <si>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</si>
  <si>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</si>
  <si>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</si>
  <si>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</si>
  <si>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</si>
  <si>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</si>
  <si>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</si>
  <si>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</si>
  <si>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</si>
  <si>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</si>
  <si>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</si>
  <si>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</si>
  <si>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</t>
  </si>
  <si>
    <t>STA</t>
  </si>
  <si>
    <t>1</t>
  </si>
  <si>
    <t>{0b3eb494-b788-41a4-be4d-4855ce3282e7}</t>
  </si>
  <si>
    <t>2</t>
  </si>
  <si>
    <t>KRYCÍ LIST SOUPISU PRACÍ</t>
  </si>
  <si>
    <t>Objekt:</t>
  </si>
  <si>
    <t>SO 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</si>
  <si>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</si>
  <si>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</si>
  <si>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</si>
  <si>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</si>
  <si>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</si>
  <si>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</si>
  <si>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</si>
  <si>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</si>
  <si>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</t>
  </si>
  <si>
    <t xml:space="preserve">    96 - Bourání konstrukcí</t>
  </si>
  <si>
    <t xml:space="preserve">    99 - Přesun hmot HSV</t>
  </si>
  <si>
    <t>PSV - Práce a dodávky PSV</t>
  </si>
  <si>
    <t xml:space="preserve">    711 - Izolace proti vodě</t>
  </si>
  <si>
    <t xml:space="preserve">    721 - Zdravotechnika</t>
  </si>
  <si>
    <t xml:space="preserve">    731 - Ústřední vytápění</t>
  </si>
  <si>
    <t xml:space="preserve">    741 - Elektroinstalace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</si>
  <si>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</si>
  <si>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</si>
  <si>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</si>
  <si>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</si>
  <si>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</si>
  <si>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</si>
  <si>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</si>
  <si>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</si>
  <si>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</si>
  <si>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</si>
  <si>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</si>
  <si>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</si>
  <si>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</si>
  <si>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</si>
  <si>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</si>
  <si>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</si>
  <si>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</si>
  <si>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</si>
  <si>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</si>
  <si>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</si>
  <si>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</si>
  <si>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</si>
  <si>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</si>
  <si>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</si>
  <si>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</si>
  <si>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</si>
  <si>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</si>
  <si>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</si>
  <si>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</si>
  <si>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310271099</t>
  </si>
  <si>
    <t>Zazdívka otvorů ve zdivu nadzákladovém pórobetonovými tvárnicemi</t>
  </si>
  <si>
    <t>m3</t>
  </si>
  <si>
    <t>4</t>
  </si>
  <si>
    <t>-453166672</t>
  </si>
  <si>
    <t>VV</t>
  </si>
  <si>
    <t>Půdorys, řez</t>
  </si>
  <si>
    <t>0,9*2,15*0,15+1*2,15*0,125</t>
  </si>
  <si>
    <t>2*0,45*0,45*0,3</t>
  </si>
  <si>
    <t>((0,96+2*1,1)*2,15-3*0,8*1,97)*0,125</t>
  </si>
  <si>
    <t>331271190</t>
  </si>
  <si>
    <t>Pilíře z pórobetonových tvárnic</t>
  </si>
  <si>
    <t>-535635676</t>
  </si>
  <si>
    <t>(0,45*0,3+0,3*0,17)*2,25</t>
  </si>
  <si>
    <t>342272225</t>
  </si>
  <si>
    <t>Příčka z pórobetonových hladkých tvárnic na tenkovrstvou maltu tl 100 mm</t>
  </si>
  <si>
    <t>m2</t>
  </si>
  <si>
    <t>1106687307</t>
  </si>
  <si>
    <t>2,32*3,2</t>
  </si>
  <si>
    <t>342272235</t>
  </si>
  <si>
    <t>Příčka z pórobetonových hladkých tvárnic na tenkovrstvou maltu tl 125 mm</t>
  </si>
  <si>
    <t>-150338729</t>
  </si>
  <si>
    <t>(3,65+1,975)*3,2-2*0,7*1,97+0,9*2,15</t>
  </si>
  <si>
    <t>(6,69+2,95)*3,2</t>
  </si>
  <si>
    <t>2,56*3,2-0,8*1,97</t>
  </si>
  <si>
    <t>5</t>
  </si>
  <si>
    <t>346272256</t>
  </si>
  <si>
    <t>Přizdívka z pórobetonových tvárnic tl 150 mm</t>
  </si>
  <si>
    <t>643251417</t>
  </si>
  <si>
    <t>0,9*1,5+0,9*2,05</t>
  </si>
  <si>
    <t>6</t>
  </si>
  <si>
    <t>317142432</t>
  </si>
  <si>
    <t>Překlad nenosný pórobetonový š 125 mm v do 250 mm na tenkovrstvou maltu dl přes 1000 do 1250 mm</t>
  </si>
  <si>
    <t>kus</t>
  </si>
  <si>
    <t>-2125686255</t>
  </si>
  <si>
    <t>Úpravy povrchů, podlahy a osazování výplní</t>
  </si>
  <si>
    <t>7</t>
  </si>
  <si>
    <t>611325422</t>
  </si>
  <si>
    <t>Oprava vnitřní vápenocementové štukové omítky stropů v rozsahu plochy přes 10 do 30 %</t>
  </si>
  <si>
    <t>-1395662991</t>
  </si>
  <si>
    <t>Půdorys</t>
  </si>
  <si>
    <t>176,44</t>
  </si>
  <si>
    <t>8</t>
  </si>
  <si>
    <t>612325423</t>
  </si>
  <si>
    <t>Oprava vnitřní vápenocementové štukové omítky stěn v rozsahu plochy přes 30 do 50 %</t>
  </si>
  <si>
    <t>-831513269</t>
  </si>
  <si>
    <t>74,129+110,067+21,2+39,022+31+62,975+40,608+27,987+8,913+14,26+21,08</t>
  </si>
  <si>
    <t>9</t>
  </si>
  <si>
    <t>612321121</t>
  </si>
  <si>
    <t>Vápenocementová omítka hladká jednovrstvá vnitřních stěn nanášená ručně</t>
  </si>
  <si>
    <t>182195173</t>
  </si>
  <si>
    <t>15,22+25,76+42,44+22,48+14,6</t>
  </si>
  <si>
    <t>10</t>
  </si>
  <si>
    <t>612142001</t>
  </si>
  <si>
    <t>Pletivo sklovláknité vnitřních stěn vtlačené do tmelu</t>
  </si>
  <si>
    <t>593819344</t>
  </si>
  <si>
    <t>2*4,085+0,405+2*2,066+2*(7,424+54,641)+0,125*2,05+3,195+451,241</t>
  </si>
  <si>
    <t>11</t>
  </si>
  <si>
    <t>613142001</t>
  </si>
  <si>
    <t>Pletivo sklovláknité vnitřních pilířů nebo ostění vtlačené do tmelu</t>
  </si>
  <si>
    <t>2045361787</t>
  </si>
  <si>
    <t>(0,6+0,45)*2,25+6,15*0,15</t>
  </si>
  <si>
    <t>611311131</t>
  </si>
  <si>
    <t>Vápenný štuk vnitřních rovných stropů tloušťky do 3 mm</t>
  </si>
  <si>
    <t>1576054963</t>
  </si>
  <si>
    <t>13</t>
  </si>
  <si>
    <t>612311131</t>
  </si>
  <si>
    <t>Vápenný štuk vnitřních stěn tloušťky do 3 mm</t>
  </si>
  <si>
    <t>258815976</t>
  </si>
  <si>
    <t>591,529-45,266</t>
  </si>
  <si>
    <t>14</t>
  </si>
  <si>
    <t>613311131</t>
  </si>
  <si>
    <t>Vápenný štuk vnitřních pilířů nebo ostění tloušťky do 3 mm</t>
  </si>
  <si>
    <t>-158058891</t>
  </si>
  <si>
    <t>3,285</t>
  </si>
  <si>
    <t>15</t>
  </si>
  <si>
    <t>619991011</t>
  </si>
  <si>
    <t>Zakrývání vnitřních konstrukcí a prvků fólií</t>
  </si>
  <si>
    <t>522062770</t>
  </si>
  <si>
    <t>3,998+2*2,88+2*14,4</t>
  </si>
  <si>
    <t>16</t>
  </si>
  <si>
    <t>623142001</t>
  </si>
  <si>
    <t>Sklovláknité pletivo vnějších pilířů nebo ostění vtlačené do tmelu</t>
  </si>
  <si>
    <t>1945575362</t>
  </si>
  <si>
    <t>(0,6+0,6+0,15)*2,25+6,15*0,15</t>
  </si>
  <si>
    <t>17</t>
  </si>
  <si>
    <t>623151031</t>
  </si>
  <si>
    <t>Penetrační silikonový nátěr vnějších pastovitých tenkovrstvých omítek pilířů a ostění</t>
  </si>
  <si>
    <t>-39406449</t>
  </si>
  <si>
    <t>3,96</t>
  </si>
  <si>
    <t>18</t>
  </si>
  <si>
    <t>623531022</t>
  </si>
  <si>
    <t>Tenkovrstvá silikonová zatíraná omítka zrnitost 2,0 mm vnějších pilířů nebo ostění</t>
  </si>
  <si>
    <t>-750820006</t>
  </si>
  <si>
    <t>19</t>
  </si>
  <si>
    <t>629991011</t>
  </si>
  <si>
    <t>Zakrytí výplní otvorů a svislých ploch fólií přilepenou lepící páskou</t>
  </si>
  <si>
    <t>-471397489</t>
  </si>
  <si>
    <t>(2,85+3,3)*0,65</t>
  </si>
  <si>
    <t>20</t>
  </si>
  <si>
    <t>631312131</t>
  </si>
  <si>
    <t>Doplnění betonových mazanin</t>
  </si>
  <si>
    <t>5832688</t>
  </si>
  <si>
    <t>(23,87+44,92)*0,12+2,5</t>
  </si>
  <si>
    <t>631319173</t>
  </si>
  <si>
    <t>Příplatek k mazanině tl přes 80 do 120 mm za stržení povrchu spodní vrstvy před vložením výztuže</t>
  </si>
  <si>
    <t>2126397682</t>
  </si>
  <si>
    <t>10,755</t>
  </si>
  <si>
    <t>22</t>
  </si>
  <si>
    <t>631362021</t>
  </si>
  <si>
    <t>Výztuž mazanin svařovanými sítěmi Kari</t>
  </si>
  <si>
    <t>t</t>
  </si>
  <si>
    <t>1648959646</t>
  </si>
  <si>
    <t>68,79*3,14*1,25/1000+0,1</t>
  </si>
  <si>
    <t>23</t>
  </si>
  <si>
    <t>632450124</t>
  </si>
  <si>
    <t>Vyrovnávací cementový potěr tl do 50 mm ze suchých směsí provedený v pásu</t>
  </si>
  <si>
    <t>1816285603</t>
  </si>
  <si>
    <t>6,15*0,3</t>
  </si>
  <si>
    <t>24</t>
  </si>
  <si>
    <t>632450134</t>
  </si>
  <si>
    <t>Vyrovnávací cementový potěr tl do 50 mm ze suchých směsí provedený v ploše</t>
  </si>
  <si>
    <t>1437580841</t>
  </si>
  <si>
    <t>25</t>
  </si>
  <si>
    <t>642942111</t>
  </si>
  <si>
    <t>Osazování zárubní nebo rámů dveřních kovových do 2,5 m2</t>
  </si>
  <si>
    <t>647171843</t>
  </si>
  <si>
    <t>Půdorys, výpis výplní otvorů</t>
  </si>
  <si>
    <t>26</t>
  </si>
  <si>
    <t>642944121</t>
  </si>
  <si>
    <t>Osazování ocelových zárubní dodatečné pl do 2,5 m2</t>
  </si>
  <si>
    <t>1281298716</t>
  </si>
  <si>
    <t>27</t>
  </si>
  <si>
    <t>M</t>
  </si>
  <si>
    <t>55331486</t>
  </si>
  <si>
    <t>Zárubeň jednokřídlá ocelová pro zdění tl stěny 110-150 mm rozměru 700/1970, 2100 mm</t>
  </si>
  <si>
    <t>622455353</t>
  </si>
  <si>
    <t>28</t>
  </si>
  <si>
    <t>55331487</t>
  </si>
  <si>
    <t>Zárubeň jednokřídlá ocelová pro zdění tl stěny 110-150 mm rozměru 800/1970, 2100 mm</t>
  </si>
  <si>
    <t>-1201586361</t>
  </si>
  <si>
    <t>Ostatní konstrukce a práce</t>
  </si>
  <si>
    <t>29</t>
  </si>
  <si>
    <t>952901111</t>
  </si>
  <si>
    <t>Vyčištění budov bytové a občanské výstavby při výšce podlaží do 4 m</t>
  </si>
  <si>
    <t>1476348806</t>
  </si>
  <si>
    <t>176,44+23,3*2</t>
  </si>
  <si>
    <t>30</t>
  </si>
  <si>
    <t>941111121</t>
  </si>
  <si>
    <t>Montáž lešení řadového s podlahami š do 1,2 m v do 10 m</t>
  </si>
  <si>
    <t>1208163755</t>
  </si>
  <si>
    <t>8*4</t>
  </si>
  <si>
    <t>31</t>
  </si>
  <si>
    <t>941111221</t>
  </si>
  <si>
    <t>Příplatek k lešení řadovému s podlahami š do 1,2 m v 10 m za každý den použití</t>
  </si>
  <si>
    <t>395897202</t>
  </si>
  <si>
    <t>32*30</t>
  </si>
  <si>
    <t>32</t>
  </si>
  <si>
    <t>941111821</t>
  </si>
  <si>
    <t>Demontáž lešení řadového s podlahami š do 1,2 m v do 10 m</t>
  </si>
  <si>
    <t>370448484</t>
  </si>
  <si>
    <t>33</t>
  </si>
  <si>
    <t>944611111</t>
  </si>
  <si>
    <t>Montáž ochranné plachty z textilie z umělých vláken</t>
  </si>
  <si>
    <t>-443693996</t>
  </si>
  <si>
    <t>34</t>
  </si>
  <si>
    <t>944611211</t>
  </si>
  <si>
    <t>Příplatek k ochranné plachtě za každý den použití</t>
  </si>
  <si>
    <t>-1496451558</t>
  </si>
  <si>
    <t>960</t>
  </si>
  <si>
    <t>35</t>
  </si>
  <si>
    <t>944611811</t>
  </si>
  <si>
    <t>Demontáž ochranné plachty z textilie z umělých vláken</t>
  </si>
  <si>
    <t>-24496526</t>
  </si>
  <si>
    <t>36</t>
  </si>
  <si>
    <t>949101111</t>
  </si>
  <si>
    <t>Lešení pomocné pro objekty pozemních staveb s lešeňovou podlahou v do 1,9 m</t>
  </si>
  <si>
    <t>2103269427</t>
  </si>
  <si>
    <t>176,44+23,3*1,5</t>
  </si>
  <si>
    <t>37</t>
  </si>
  <si>
    <t>953943211</t>
  </si>
  <si>
    <t>Osazování hasicího přístroje</t>
  </si>
  <si>
    <t>1702086789</t>
  </si>
  <si>
    <t>38</t>
  </si>
  <si>
    <t>44932114</t>
  </si>
  <si>
    <t>Přístroj hasicí ruční práškový nástěnný hasební schopnost min. 21A, 113B, C</t>
  </si>
  <si>
    <t>1317230949</t>
  </si>
  <si>
    <t>39</t>
  </si>
  <si>
    <t>953953030</t>
  </si>
  <si>
    <t>Revizní kovová dvířka 300 x 300 mm včetně osazení</t>
  </si>
  <si>
    <t>-153475077</t>
  </si>
  <si>
    <t>40</t>
  </si>
  <si>
    <t>953986060</t>
  </si>
  <si>
    <t>Protipožární revizní dvířka 600 x 600 mm EI 15 DP1, včetně osazení</t>
  </si>
  <si>
    <t>1702832163</t>
  </si>
  <si>
    <t>41</t>
  </si>
  <si>
    <t>953984560</t>
  </si>
  <si>
    <t>Protipožární revizní dvířka 450 x 600 mm EI 15 DP1, včetně osazení</t>
  </si>
  <si>
    <t>415152659</t>
  </si>
  <si>
    <t>42</t>
  </si>
  <si>
    <t>958990001</t>
  </si>
  <si>
    <t>Ostatní vybavení a úpravy dle PD/PBŘ (těsnění prostupů, značení apod.)</t>
  </si>
  <si>
    <t>soub</t>
  </si>
  <si>
    <t>-1120052043</t>
  </si>
  <si>
    <t>43</t>
  </si>
  <si>
    <t>HZS1301</t>
  </si>
  <si>
    <t>Hodinová zúčtovací sazba zedník - ostatní zednické práce, přípomoce pro profese</t>
  </si>
  <si>
    <t>hod</t>
  </si>
  <si>
    <t>-2145378733</t>
  </si>
  <si>
    <t>96</t>
  </si>
  <si>
    <t>44</t>
  </si>
  <si>
    <t>959991001</t>
  </si>
  <si>
    <t>Ochrana a opatření proti poškození stávajících konstrukcí a vybavení, proti zatečení vody do objektu apod.</t>
  </si>
  <si>
    <t>-1813052554</t>
  </si>
  <si>
    <t>Bourání konstrukcí</t>
  </si>
  <si>
    <t>45</t>
  </si>
  <si>
    <t>962032231</t>
  </si>
  <si>
    <t>Bourání zdiva z cihel pálených nebo vápenopískových na MV nebo MVC přes 1 m3</t>
  </si>
  <si>
    <t>772608708</t>
  </si>
  <si>
    <t>((3,6+3,17)*3,2-1,8)*0,27</t>
  </si>
  <si>
    <t>46</t>
  </si>
  <si>
    <t>962031133</t>
  </si>
  <si>
    <t>Bourání příček nebo přizdívek z cihel pálených plných tl přes 100 do 150 mm</t>
  </si>
  <si>
    <t>-1552201142</t>
  </si>
  <si>
    <t>2,18*3,2</t>
  </si>
  <si>
    <t>47</t>
  </si>
  <si>
    <t>971033631</t>
  </si>
  <si>
    <t>Vybourání otvorů ve zdivu cihelném pl do 4 m2 na MVC nebo MV tl do 150 mm</t>
  </si>
  <si>
    <t>1578344640</t>
  </si>
  <si>
    <t>1,8*0,9+1,3*3,2-1,8</t>
  </si>
  <si>
    <t>48</t>
  </si>
  <si>
    <t>977211121</t>
  </si>
  <si>
    <t>Řezání stěnovou pilou kcí z cihel nebo tvárnic hl do 200 mm</t>
  </si>
  <si>
    <t>m</t>
  </si>
  <si>
    <t>-1091798558</t>
  </si>
  <si>
    <t>2*(1,8+0,9+3,2)</t>
  </si>
  <si>
    <t>49</t>
  </si>
  <si>
    <t>967031142</t>
  </si>
  <si>
    <t>Přisekání ostění v cihelném zdivu na MC</t>
  </si>
  <si>
    <t>1182249021</t>
  </si>
  <si>
    <t>2*2*3,2*0,33</t>
  </si>
  <si>
    <t>50</t>
  </si>
  <si>
    <t>968072455</t>
  </si>
  <si>
    <t>Vybourání kovových dveřních zárubní pl do 2 m2</t>
  </si>
  <si>
    <t>360947915</t>
  </si>
  <si>
    <t>51</t>
  </si>
  <si>
    <t>766691914</t>
  </si>
  <si>
    <t>Vyvěšení dřevěných křídel dveří pl do 2 m2</t>
  </si>
  <si>
    <t>2027461253</t>
  </si>
  <si>
    <t>52</t>
  </si>
  <si>
    <t>969609119</t>
  </si>
  <si>
    <t>Demonáž dveří mrazicích boxů, včetně zárubní</t>
  </si>
  <si>
    <t>-702069664</t>
  </si>
  <si>
    <t>53</t>
  </si>
  <si>
    <t>968082015</t>
  </si>
  <si>
    <t>Vybourání plastových rámů oken (včetně křídel) a oken ze skleněných tvárnic</t>
  </si>
  <si>
    <t>200972526</t>
  </si>
  <si>
    <t>6,9*0,65</t>
  </si>
  <si>
    <t>54</t>
  </si>
  <si>
    <t>969094545</t>
  </si>
  <si>
    <t>Demontáž dvířek 450 x 450 mm vč. rámu, vyčištění otvoru</t>
  </si>
  <si>
    <t>1024296792</t>
  </si>
  <si>
    <t>55</t>
  </si>
  <si>
    <t>766111820</t>
  </si>
  <si>
    <t>Demontáž truhlářských stěn dřevěných plných</t>
  </si>
  <si>
    <t>1024354542</t>
  </si>
  <si>
    <t>4,605*3,1-2,4+3,65*3,1-1,6</t>
  </si>
  <si>
    <t>56</t>
  </si>
  <si>
    <t>766421819</t>
  </si>
  <si>
    <t>Demontáž stávajícího zákrytu VZT</t>
  </si>
  <si>
    <t>2064506579</t>
  </si>
  <si>
    <t>57</t>
  </si>
  <si>
    <t>977312112</t>
  </si>
  <si>
    <t>Řezání stávajících betonových mazanin vyztužených hl do 100 mm</t>
  </si>
  <si>
    <t>-1299638565</t>
  </si>
  <si>
    <t>2*(6,525+1,9+11,96+3,16+2,56)</t>
  </si>
  <si>
    <t>58</t>
  </si>
  <si>
    <t>974042554</t>
  </si>
  <si>
    <t>Vysekání rýh v betonové podlaze hl do 100 mm š do 150 mm</t>
  </si>
  <si>
    <t>362680765</t>
  </si>
  <si>
    <t>6,525+1,9+11,96+3,16+2,56</t>
  </si>
  <si>
    <t>59</t>
  </si>
  <si>
    <t>771571810</t>
  </si>
  <si>
    <t>Demontáž podlah z dlaždic keramických, včetně soklu</t>
  </si>
  <si>
    <t>1811359100</t>
  </si>
  <si>
    <t>176,24</t>
  </si>
  <si>
    <t>60</t>
  </si>
  <si>
    <t>781471810</t>
  </si>
  <si>
    <t>Demontáž obkladů z obkladaček keramických</t>
  </si>
  <si>
    <t>-1284739173</t>
  </si>
  <si>
    <t>120,5</t>
  </si>
  <si>
    <t>61</t>
  </si>
  <si>
    <t>978011141</t>
  </si>
  <si>
    <t>Otlučení (osekání) vnitřní vápenné nebo vápenocementové omítky stropů v rozsahu přes 10 do 30 %</t>
  </si>
  <si>
    <t>-2071768495</t>
  </si>
  <si>
    <t>62</t>
  </si>
  <si>
    <t>978013161</t>
  </si>
  <si>
    <t>Otlučení (osekání) vnitřní vápenné nebo vápenocementové omítky stěn v rozsahu přes 30 do 50 %</t>
  </si>
  <si>
    <t>887347925</t>
  </si>
  <si>
    <t>451,241</t>
  </si>
  <si>
    <t>63</t>
  </si>
  <si>
    <t>767996701</t>
  </si>
  <si>
    <t>Demontáž atypických zámečnických konstrukcí hm jednotlivých dílů do 50 kg</t>
  </si>
  <si>
    <t>kg</t>
  </si>
  <si>
    <t>-264379831</t>
  </si>
  <si>
    <t>120</t>
  </si>
  <si>
    <t>64</t>
  </si>
  <si>
    <t>990190001</t>
  </si>
  <si>
    <t>Demontáž mrazicích boxů (technologických zařízení, povrchů, izolací apod.) komplet dle PD</t>
  </si>
  <si>
    <t>1365152638</t>
  </si>
  <si>
    <t>65</t>
  </si>
  <si>
    <t>990190009</t>
  </si>
  <si>
    <t>Demontáž stávajícího systému chlazení komplet dle PD</t>
  </si>
  <si>
    <t>-1110541918</t>
  </si>
  <si>
    <t>66</t>
  </si>
  <si>
    <t>HZS1291</t>
  </si>
  <si>
    <t>Hodinová zúčtovací sazba pomocný stavební dělník - ostatní bourací práce, bourání pro profese</t>
  </si>
  <si>
    <t>-610270305</t>
  </si>
  <si>
    <t>80</t>
  </si>
  <si>
    <t>67</t>
  </si>
  <si>
    <t>997013211</t>
  </si>
  <si>
    <t>Vnitrostaveništní doprava suti a vybouraných hmot pro budovy v do 6 m ručně</t>
  </si>
  <si>
    <t>-1475192907</t>
  </si>
  <si>
    <t>68</t>
  </si>
  <si>
    <t>997013511</t>
  </si>
  <si>
    <t>Odvoz suti a vybouraných hmot na skládku do 1 km s naložením a se složením</t>
  </si>
  <si>
    <t>-140572191</t>
  </si>
  <si>
    <t>69</t>
  </si>
  <si>
    <t>997013509</t>
  </si>
  <si>
    <t>Příplatek k odvozu suti a vybouraných hmot na skládku ZKD 1 km přes 1 km</t>
  </si>
  <si>
    <t>-1967195406</t>
  </si>
  <si>
    <t>64,311*29 'Přepočtené koeficientem množství</t>
  </si>
  <si>
    <t>70</t>
  </si>
  <si>
    <t>997013631</t>
  </si>
  <si>
    <t>Poplatek za uložení na skládce (skládkovné) stavebního odpadu směsného</t>
  </si>
  <si>
    <t>104373353</t>
  </si>
  <si>
    <t>99</t>
  </si>
  <si>
    <t>Přesun hmot HSV</t>
  </si>
  <si>
    <t>71</t>
  </si>
  <si>
    <t>998018001</t>
  </si>
  <si>
    <t>Přesun hmot ruční pro budovy v do 6 m</t>
  </si>
  <si>
    <t>1577495788</t>
  </si>
  <si>
    <t>PSV</t>
  </si>
  <si>
    <t>Práce a dodávky PSV</t>
  </si>
  <si>
    <t>711</t>
  </si>
  <si>
    <t>Izolace proti vodě</t>
  </si>
  <si>
    <t>72</t>
  </si>
  <si>
    <t>711113117</t>
  </si>
  <si>
    <t>Izolace proti vlhkosti na vodorovné ploše za studena těsnicí stěrkou</t>
  </si>
  <si>
    <t>-907355296</t>
  </si>
  <si>
    <t>1,64+4,52</t>
  </si>
  <si>
    <t>73</t>
  </si>
  <si>
    <t>711113127</t>
  </si>
  <si>
    <t>Izolace proti vlhkosti na svislé ploše za studena těsnicí stěrkou</t>
  </si>
  <si>
    <t>1754152100</t>
  </si>
  <si>
    <t>12,4+24,626+0,72+6,8</t>
  </si>
  <si>
    <t>74</t>
  </si>
  <si>
    <t>28355023</t>
  </si>
  <si>
    <t>Páska pružná těsnící hydroizolační š do 150mm</t>
  </si>
  <si>
    <t>-1319245997</t>
  </si>
  <si>
    <t>(5,75-0,7+11,125-0,7)*1,2</t>
  </si>
  <si>
    <t>75</t>
  </si>
  <si>
    <t>59054004</t>
  </si>
  <si>
    <t>Páska pružná těsnící hydroizolační-roh</t>
  </si>
  <si>
    <t>-2003576573</t>
  </si>
  <si>
    <t>76</t>
  </si>
  <si>
    <t>59054242</t>
  </si>
  <si>
    <t>Páska pružná těsnící hydroizolační -kout</t>
  </si>
  <si>
    <t>-432236388</t>
  </si>
  <si>
    <t>77</t>
  </si>
  <si>
    <t>998711311</t>
  </si>
  <si>
    <t>Přesun hmot procentní pro izolace proti vodě ruční v objektech v do 6 m</t>
  </si>
  <si>
    <t>%</t>
  </si>
  <si>
    <t>2103969754</t>
  </si>
  <si>
    <t>721</t>
  </si>
  <si>
    <t>Zdravotechnika</t>
  </si>
  <si>
    <t>78</t>
  </si>
  <si>
    <t>721-001</t>
  </si>
  <si>
    <t>Rozvody vodovodu a kanalizace včetně tvarovek, izolací, montážního a spojovacího materiálu, úpravy stávajících rozvodů</t>
  </si>
  <si>
    <t>583519224</t>
  </si>
  <si>
    <t>79</t>
  </si>
  <si>
    <t>721-002</t>
  </si>
  <si>
    <t>Armatury, vývody</t>
  </si>
  <si>
    <t>-1316003966</t>
  </si>
  <si>
    <t>721-051</t>
  </si>
  <si>
    <t>Zařizovací předměty - umyvadlo včetně sifonu a baterie</t>
  </si>
  <si>
    <t>-405963489</t>
  </si>
  <si>
    <t>81</t>
  </si>
  <si>
    <t>721-052</t>
  </si>
  <si>
    <t>Zařizovací předměty - závěsné WC včetně splachovacího modulu, ovládací desky a sedátka</t>
  </si>
  <si>
    <t>951952635</t>
  </si>
  <si>
    <t>82</t>
  </si>
  <si>
    <t>721-053</t>
  </si>
  <si>
    <t>Zařizovací předměty - sprchový kout 900 x 900 mm - vanička, sifon, zástěna, sprchová baterie</t>
  </si>
  <si>
    <t>-1435756877</t>
  </si>
  <si>
    <t>83</t>
  </si>
  <si>
    <t>721-054</t>
  </si>
  <si>
    <t>Zařizovací předměty - výlevka včetně sifonu a baterie</t>
  </si>
  <si>
    <t>-950994833</t>
  </si>
  <si>
    <t>84</t>
  </si>
  <si>
    <t>721-098</t>
  </si>
  <si>
    <t>Ostatní - zkouška těsnosti, tlaková zkouška, proplach a dezinfekce, doplňky</t>
  </si>
  <si>
    <t>244155298</t>
  </si>
  <si>
    <t>85</t>
  </si>
  <si>
    <t>721-099</t>
  </si>
  <si>
    <t>Demontáže včetně odvozu a likvidace odpadu</t>
  </si>
  <si>
    <t>-935779692</t>
  </si>
  <si>
    <t>86</t>
  </si>
  <si>
    <t>722250132</t>
  </si>
  <si>
    <t>Hydrantový systém s tvarově stálou hadicí D 25 x 20 m celoplechový</t>
  </si>
  <si>
    <t>-2097310700</t>
  </si>
  <si>
    <t>87</t>
  </si>
  <si>
    <t>998721311</t>
  </si>
  <si>
    <t>Přesun hmot procentní pro zdravotechniku ruční v objektech v do 6 m</t>
  </si>
  <si>
    <t>-1201050489</t>
  </si>
  <si>
    <t>731</t>
  </si>
  <si>
    <t>Ústřední vytápění</t>
  </si>
  <si>
    <t>88</t>
  </si>
  <si>
    <t>731-001</t>
  </si>
  <si>
    <t>Rozvody ÚT včetně tvarovek, izolací, montážního a spojovacího materiálu, napojení a úpravy stávajících rozvodů</t>
  </si>
  <si>
    <t>2082657462</t>
  </si>
  <si>
    <t>89</t>
  </si>
  <si>
    <t>731-003</t>
  </si>
  <si>
    <t>Otopná tělesa</t>
  </si>
  <si>
    <t>-748175591</t>
  </si>
  <si>
    <t>90</t>
  </si>
  <si>
    <t>731-004</t>
  </si>
  <si>
    <t>Termostatické ventily a hlavice</t>
  </si>
  <si>
    <t>-531749927</t>
  </si>
  <si>
    <t>91</t>
  </si>
  <si>
    <t>731-005</t>
  </si>
  <si>
    <t>Očištění, vyspravení,  příp. přetěsnění, nátěr stávajících otopných těles a potrubí</t>
  </si>
  <si>
    <t>-1891759194</t>
  </si>
  <si>
    <t>92</t>
  </si>
  <si>
    <t>731-008</t>
  </si>
  <si>
    <t>Vypuštění a napuštění systému, tlaková a topná zkouška, zaregulování</t>
  </si>
  <si>
    <t>-616748484</t>
  </si>
  <si>
    <t>93</t>
  </si>
  <si>
    <t>731-009</t>
  </si>
  <si>
    <t>1797618074</t>
  </si>
  <si>
    <t>94</t>
  </si>
  <si>
    <t>998731311</t>
  </si>
  <si>
    <t>Přesun hmot procentní pro ústřední vytápění ruční v objektech v do 6 m</t>
  </si>
  <si>
    <t>-333130702</t>
  </si>
  <si>
    <t>741</t>
  </si>
  <si>
    <t>Elektroinstalace</t>
  </si>
  <si>
    <t>95</t>
  </si>
  <si>
    <t>741-001</t>
  </si>
  <si>
    <t>Elektroinstalace - viz samostatný rozpočet</t>
  </si>
  <si>
    <t>-240795557</t>
  </si>
  <si>
    <t>751</t>
  </si>
  <si>
    <t>Vzduchotechnika</t>
  </si>
  <si>
    <t>751-001</t>
  </si>
  <si>
    <t>Vzduchotechnika - viz samostatný rozpočet</t>
  </si>
  <si>
    <t>653582962</t>
  </si>
  <si>
    <t>763</t>
  </si>
  <si>
    <t>Konstrukce suché výstavby</t>
  </si>
  <si>
    <t>97</t>
  </si>
  <si>
    <t>763164551</t>
  </si>
  <si>
    <t>SDK obklad kcí tvaru L š přes 0,8 m desky 1x A 12,5</t>
  </si>
  <si>
    <t>1843699542</t>
  </si>
  <si>
    <t>2,3*1,8</t>
  </si>
  <si>
    <t>98</t>
  </si>
  <si>
    <t>763164631</t>
  </si>
  <si>
    <t>SDK obklad kcí tvaru U š do 1,2 m desky 1x A 12,5</t>
  </si>
  <si>
    <t>419657281</t>
  </si>
  <si>
    <t>8,185</t>
  </si>
  <si>
    <t>763431001</t>
  </si>
  <si>
    <t>Montáž minerálního podhledu s vyjímatelnými panely vel. do 0,36 m2 na zavěšený viditelný rošt</t>
  </si>
  <si>
    <t>-1913395922</t>
  </si>
  <si>
    <t>8,185*2,32+1,64+4,52</t>
  </si>
  <si>
    <t>100</t>
  </si>
  <si>
    <t>763431041</t>
  </si>
  <si>
    <t>Příplatek k montáži minerálního podhledu na zavěšený rošt za výšku zavěšení přes 0,5 do 1,0 m</t>
  </si>
  <si>
    <t>771820502</t>
  </si>
  <si>
    <t>25,149</t>
  </si>
  <si>
    <t>101</t>
  </si>
  <si>
    <t>763431201</t>
  </si>
  <si>
    <t>Napojení minerálního podhledu na stěnu obvodovou lištou</t>
  </si>
  <si>
    <t>-1943850845</t>
  </si>
  <si>
    <t>2*(8,185+2,32+1,975+0,9+1,975+2,625)</t>
  </si>
  <si>
    <t>102</t>
  </si>
  <si>
    <t>59036651</t>
  </si>
  <si>
    <t>Podhled kazetový texturovaný, viditelný rastr, bílý tl 15mm 600x600mm</t>
  </si>
  <si>
    <t>1105129041</t>
  </si>
  <si>
    <t>34,2</t>
  </si>
  <si>
    <t>103</t>
  </si>
  <si>
    <t>998763511</t>
  </si>
  <si>
    <t>Přesun hmot procentní pro konstrukce montované z desek ruční v objektech v do 6 m</t>
  </si>
  <si>
    <t>-518578743</t>
  </si>
  <si>
    <t>764</t>
  </si>
  <si>
    <t>Konstrukce klempířské</t>
  </si>
  <si>
    <t>104</t>
  </si>
  <si>
    <t>764216642</t>
  </si>
  <si>
    <t>Oplechování rovných parapetů celoplošně lepené z Pz s povrchovou úpravou rš 200 mm</t>
  </si>
  <si>
    <t>548310951</t>
  </si>
  <si>
    <t>2,85+3,3</t>
  </si>
  <si>
    <t>105</t>
  </si>
  <si>
    <t>998764311</t>
  </si>
  <si>
    <t>Přesun hmot procentní pro konstrukce klempířské ruční v objektech v do 6 m</t>
  </si>
  <si>
    <t>2040549082</t>
  </si>
  <si>
    <t>766</t>
  </si>
  <si>
    <t>Konstrukce truhlářské</t>
  </si>
  <si>
    <t>106</t>
  </si>
  <si>
    <t>766011011</t>
  </si>
  <si>
    <t>Dodávka a montáž vnit. plastových oken, parametry, vybavení a barevnost dle PD, včeně kování, doplňků a ošetření připojovacích spár (ozn. O1, O2)</t>
  </si>
  <si>
    <t>-1422689</t>
  </si>
  <si>
    <t>1,26+1,62</t>
  </si>
  <si>
    <t>107</t>
  </si>
  <si>
    <t>766011021</t>
  </si>
  <si>
    <t>Dodávka a montáž venk. plastových oken, parametry, vybavení a barevnost dle PD, včeně kování, doplňků a ošetření připojovacích spár (ozn. O3, O4)</t>
  </si>
  <si>
    <t>-1957846096</t>
  </si>
  <si>
    <t>1,853+2,145</t>
  </si>
  <si>
    <t>108</t>
  </si>
  <si>
    <t>766019420</t>
  </si>
  <si>
    <t>Dodávka a montáž vnitřních plastových parapetů š. do 200 mm, včetně bočních krytek</t>
  </si>
  <si>
    <t>863466434</t>
  </si>
  <si>
    <t>1,4+1,8+2,85+3,3</t>
  </si>
  <si>
    <t>109</t>
  </si>
  <si>
    <t>766029117</t>
  </si>
  <si>
    <t>Dodávka a montáž vnitřních 1-kř. dveří s povrchovou úpravou 700 x 1970 mm včetně kování (ozn. D1) dle PD</t>
  </si>
  <si>
    <t>-654900055</t>
  </si>
  <si>
    <t>110</t>
  </si>
  <si>
    <t>766029118</t>
  </si>
  <si>
    <t>Dodávka a montáž vnitřních 1-kř. dveří s povrchovou úpravou 800 x 1970 mm včetně kování (ozn. D2, D3) dle PD</t>
  </si>
  <si>
    <t>-1119838925</t>
  </si>
  <si>
    <t>111</t>
  </si>
  <si>
    <t>766029119</t>
  </si>
  <si>
    <t>Dodávka a montáž vnitřních 1-kř. dveří s povrchovou úpravou 900 x 1970 mm včetně kování (ozn. D4) dle PD</t>
  </si>
  <si>
    <t>446398777</t>
  </si>
  <si>
    <t>112</t>
  </si>
  <si>
    <t>998766311</t>
  </si>
  <si>
    <t>Přesun hmot procentní pro kce truhlářské ruční v objektech v do 6 m</t>
  </si>
  <si>
    <t>-1027009426</t>
  </si>
  <si>
    <t>767</t>
  </si>
  <si>
    <t>Konstrukce zámečnické</t>
  </si>
  <si>
    <t>113</t>
  </si>
  <si>
    <t>767909001</t>
  </si>
  <si>
    <t>Dodávka a montáž ocelové pozink. dělící konstrukce s výplní z drátěného pletiva, včetně uzamykatelného dveřního křídla (ozn. 1) dle PD</t>
  </si>
  <si>
    <t>1774612386</t>
  </si>
  <si>
    <t>114</t>
  </si>
  <si>
    <t>767951090</t>
  </si>
  <si>
    <t>Vyspravení stávajících ocelových zárubní</t>
  </si>
  <si>
    <t>-2021632125</t>
  </si>
  <si>
    <t>115</t>
  </si>
  <si>
    <t>998767311</t>
  </si>
  <si>
    <t>Přesun hmot procentní pro zámečnické konstrukce ruční v objektech v do 6 m</t>
  </si>
  <si>
    <t>1632294078</t>
  </si>
  <si>
    <t>771</t>
  </si>
  <si>
    <t>Podlahy z dlaždic</t>
  </si>
  <si>
    <t>116</t>
  </si>
  <si>
    <t>771474113</t>
  </si>
  <si>
    <t>Montáž soklů z dlaždic keramických rovných lepených cementovým flexibilním lepidlem v do 120 mm</t>
  </si>
  <si>
    <t>1562557520</t>
  </si>
  <si>
    <t>29,07+37,415+11,56+13,44+10,6+21,22+14,03+11,48+10,34</t>
  </si>
  <si>
    <t>117</t>
  </si>
  <si>
    <t>771574434</t>
  </si>
  <si>
    <t>Montáž podlah keramických reliéfních nebo protiskluzových lepených cementovým flexibilním lepidlem přes 4 do 6 ks/m2</t>
  </si>
  <si>
    <t>1296642040</t>
  </si>
  <si>
    <t>118</t>
  </si>
  <si>
    <t>59761104</t>
  </si>
  <si>
    <t>Dlažba keramická R10 do 6 ks/m2</t>
  </si>
  <si>
    <t>435620247</t>
  </si>
  <si>
    <t>240</t>
  </si>
  <si>
    <t>119</t>
  </si>
  <si>
    <t>998771311</t>
  </si>
  <si>
    <t>Přesun hmot procentní pro podlahy z dlaždic ruční v objektech v do 6 m</t>
  </si>
  <si>
    <t>-230961231</t>
  </si>
  <si>
    <t>781</t>
  </si>
  <si>
    <t>Dokončovací práce - obklady</t>
  </si>
  <si>
    <t>781472214</t>
  </si>
  <si>
    <t>Montáž obkladů keramických hladkých lepených flexibilním lepidlem přes 4 do 6 ks/m2 (včetně dod. lišt)</t>
  </si>
  <si>
    <t>1279769558</t>
  </si>
  <si>
    <t>2*1,2*0,6+5,75*2,4-1,4+9,2*2,4-1,4+1,925*2,05+1,8*2+1,6*2</t>
  </si>
  <si>
    <t>121</t>
  </si>
  <si>
    <t>59761717</t>
  </si>
  <si>
    <t>Obklad keramický přes 4 do 6 ks/m2</t>
  </si>
  <si>
    <t>-729659521</t>
  </si>
  <si>
    <t>122</t>
  </si>
  <si>
    <t>998781311</t>
  </si>
  <si>
    <t>Přesun hmot procentní pro obklady keramické ruční v objektech v do 6 m</t>
  </si>
  <si>
    <t>-404111139</t>
  </si>
  <si>
    <t>783</t>
  </si>
  <si>
    <t>Dokončovací práce - nátěry</t>
  </si>
  <si>
    <t>123</t>
  </si>
  <si>
    <t>783314101</t>
  </si>
  <si>
    <t>Základní jednonásobný syntetický nátěr zámečnických konstrukcí</t>
  </si>
  <si>
    <t>1780288363</t>
  </si>
  <si>
    <t>2*1,645+5*1,68+2*1,715+1,5*2,45*3,1</t>
  </si>
  <si>
    <t>124</t>
  </si>
  <si>
    <t>783315101</t>
  </si>
  <si>
    <t>Mezinátěr jednonásobný syntetický standardní zámečnických konstrukcí</t>
  </si>
  <si>
    <t>264943046</t>
  </si>
  <si>
    <t>26,513</t>
  </si>
  <si>
    <t>125</t>
  </si>
  <si>
    <t>783317101</t>
  </si>
  <si>
    <t>Krycí jednonásobný syntetický standardní nátěr zámečnických konstrukcí</t>
  </si>
  <si>
    <t>-555932289</t>
  </si>
  <si>
    <t>784</t>
  </si>
  <si>
    <t>Dokončovací práce - malby</t>
  </si>
  <si>
    <t>126</t>
  </si>
  <si>
    <t>784121001</t>
  </si>
  <si>
    <t>Oškrabání malby nebo nátěru v místnostech v do 3,80 m</t>
  </si>
  <si>
    <t>1089245094</t>
  </si>
  <si>
    <t>176,44+451,241</t>
  </si>
  <si>
    <t>127</t>
  </si>
  <si>
    <t>784181101</t>
  </si>
  <si>
    <t>Základní jednonásobná penetrace podkladu v místnostech v do 3,80 m</t>
  </si>
  <si>
    <t>1897519450</t>
  </si>
  <si>
    <t>176,44+546,263+3,285-25,149+4,14+6,139</t>
  </si>
  <si>
    <t>128</t>
  </si>
  <si>
    <t>784211111</t>
  </si>
  <si>
    <t>Dvojnásobné bílé malby ze směsí za mokra velmi dobře oděruvzdorných v místnostech v do 3,80 m</t>
  </si>
  <si>
    <t>-1749131038</t>
  </si>
  <si>
    <t>711,118</t>
  </si>
  <si>
    <t>VRN</t>
  </si>
  <si>
    <t>Vedlejší rozpočtové náklady</t>
  </si>
  <si>
    <t>129</t>
  </si>
  <si>
    <t>011503000</t>
  </si>
  <si>
    <t>Stavební průzkum - sondy</t>
  </si>
  <si>
    <t>1024</t>
  </si>
  <si>
    <t>1880967741</t>
  </si>
  <si>
    <t>130</t>
  </si>
  <si>
    <t>030001000</t>
  </si>
  <si>
    <t>Zařízení staveniště</t>
  </si>
  <si>
    <t>-2088001735</t>
  </si>
  <si>
    <t>131</t>
  </si>
  <si>
    <t>040001000</t>
  </si>
  <si>
    <t>Inženýrská a kompletační činnost</t>
  </si>
  <si>
    <t>-907984984</t>
  </si>
  <si>
    <t>132</t>
  </si>
  <si>
    <t>070001000</t>
  </si>
  <si>
    <t>Provozní vlivy</t>
  </si>
  <si>
    <t>1104923976</t>
  </si>
  <si>
    <t>Stavební úpravy části objektu</t>
  </si>
  <si>
    <t>Jiřího Horáka 1667 Benešov</t>
  </si>
  <si>
    <t>Cena</t>
  </si>
  <si>
    <t xml:space="preserve">Elektroinstalace </t>
  </si>
  <si>
    <t>Sdělovací rozvod-příprava</t>
  </si>
  <si>
    <t>Součet</t>
  </si>
  <si>
    <t>POLOŽKA</t>
  </si>
  <si>
    <t>MĚR.JED.</t>
  </si>
  <si>
    <t>MNOŽSTVÍ</t>
  </si>
  <si>
    <t>Elektroměrový rozvaděč RE-úprava jistič 3x25A-B</t>
  </si>
  <si>
    <t>ks</t>
  </si>
  <si>
    <t>Rozvaděč R</t>
  </si>
  <si>
    <t>Kabel CYKY 4x10</t>
  </si>
  <si>
    <t>Kabel CYKY 5x2,5</t>
  </si>
  <si>
    <t>Dtto 3x1,5</t>
  </si>
  <si>
    <t>Dtto 3x2,5</t>
  </si>
  <si>
    <t>Dtto 2x1,5</t>
  </si>
  <si>
    <t>Ohebná šňůra CGSG 5x2,5</t>
  </si>
  <si>
    <t>Vodič CY6 z/ž</t>
  </si>
  <si>
    <t>Vodič CY4 pro místní pospojování</t>
  </si>
  <si>
    <t>Krabice přístrojová jednoduchá</t>
  </si>
  <si>
    <t xml:space="preserve">Odbočná krabice </t>
  </si>
  <si>
    <t>Svorka krabicová do 2,5 mm2</t>
  </si>
  <si>
    <t>Jednopólový vypínač pod omítku</t>
  </si>
  <si>
    <t>Přepínač vestavný řaz.5</t>
  </si>
  <si>
    <t xml:space="preserve">Střídavý přepínač </t>
  </si>
  <si>
    <t>Dvojitý střídavý přepínač pod omítku</t>
  </si>
  <si>
    <t>Křížový přepínač</t>
  </si>
  <si>
    <t>Vypínač se sign.doutnavkou</t>
  </si>
  <si>
    <t>Sporáková kombinace na povrch</t>
  </si>
  <si>
    <t>Zásuvka 230/16A vestavná</t>
  </si>
  <si>
    <t>Zásuvka 230V s přep.ochranou</t>
  </si>
  <si>
    <t>Svorka pospojování</t>
  </si>
  <si>
    <t>Svorkovnice pospojování</t>
  </si>
  <si>
    <t>A-Přisazené led svítidlo s mikroprizmatickým krytem 44W IP40</t>
  </si>
  <si>
    <t>B-Přisazené led svítidlo s opálovým krytem 25W IP44</t>
  </si>
  <si>
    <t>C-Přisazené LED svítidlo s opálovým krytem IP44 27W</t>
  </si>
  <si>
    <t>D-Přisazené LED svítidlo s krytem-osv.zrcadla IP54 18W</t>
  </si>
  <si>
    <t>Vestavné LED svítidlo IP2023W 600/600</t>
  </si>
  <si>
    <t>Nouzové přisazené svítidlo s optikou 2W prov. SA</t>
  </si>
  <si>
    <t>Sálavý stropní panel 450W/230V, stropní montáž</t>
  </si>
  <si>
    <t>Rošt drátěný ocelový 35/100</t>
  </si>
  <si>
    <t>Trubka ohebná kopex 42mm</t>
  </si>
  <si>
    <t>Trubka ohebná 21mm po om.</t>
  </si>
  <si>
    <t>Lišta na povrch 20/20</t>
  </si>
  <si>
    <t>Lišta na povrch 40/20</t>
  </si>
  <si>
    <t>Kabelový kanál soklový LP 80x25 mm</t>
  </si>
  <si>
    <t>Ukončení kabelu do 4x10</t>
  </si>
  <si>
    <t>Ukončení kabelu do 5x16</t>
  </si>
  <si>
    <t>Ukončení vodiče pospojování</t>
  </si>
  <si>
    <t>PPJP 6%</t>
  </si>
  <si>
    <t>Průraz zdivem</t>
  </si>
  <si>
    <t>Prostup mezi požárními úseky</t>
  </si>
  <si>
    <t>Drážka ve zdivu vč.začištění</t>
  </si>
  <si>
    <t>Revize el. zařízení</t>
  </si>
  <si>
    <t>Zkušební provoz, kompletace,demontáž</t>
  </si>
  <si>
    <t>Celkem</t>
  </si>
  <si>
    <t>Sdělovací rozvody</t>
  </si>
  <si>
    <t>Měr.jednotka</t>
  </si>
  <si>
    <t>Cena za jed.</t>
  </si>
  <si>
    <t>Kabel UTP volně</t>
  </si>
  <si>
    <t>Trubka obebná 21mm</t>
  </si>
  <si>
    <t>Ukončení kabelu</t>
  </si>
  <si>
    <t>Lišta 20x20 plastová</t>
  </si>
  <si>
    <t>Zabezpečení objektu EZS</t>
  </si>
  <si>
    <t>kpt</t>
  </si>
  <si>
    <t>Pozice</t>
  </si>
  <si>
    <t>Název</t>
  </si>
  <si>
    <t>Mj</t>
  </si>
  <si>
    <t>Počet</t>
  </si>
  <si>
    <t>Materiál</t>
  </si>
  <si>
    <t>Materiál celkem</t>
  </si>
  <si>
    <t>Montáž</t>
  </si>
  <si>
    <t>Montáž celkem</t>
  </si>
  <si>
    <t>Cena celkem</t>
  </si>
  <si>
    <t>Jsou-li v dokumentaci uvedeny odkazy na obchodní firmy, názvy nebo specifická označení výrobků apod., jsou takové odkazy pouze informativní a zhotoviteli umožňují v souladu s §45-46 zákona 137/2006 Sb. použít i jiných kvalitativně a technicky stejných, případně kvalitnějších řešení. Za úplnost a správnost rozpočtu odpovídá nabízející. Nabízející zodpovídá za to, že jeho cenová nabídka zahrnuje dílo jako kompletní celek splňující všechny zákonné normy nutné k úspěšné kolaudaci a uvedení do provozu a všechny požadavky zadavatele. Nabízející zejména zodpovídá za to, že jeho cenová nabídka zahrnuje i případné práce a dodávky přímo nespecifikované ve Výkazu výměr nebo projektové dokumentaci, avšak dle norem či jiných zákonných požadavků nutné ke zdárnému dokončení, kolaudaci a uvedení díla do provozu. Nabízející není oprávněn v tomto rozpočtu měnit žádné údaje, specifikace ani parametry! Případná variantní řešení uvede nabízející v samostatném dokumentu, který nebude započítán do základní cenové nabídky.</t>
  </si>
  <si>
    <t>ZAŘÍZENÍ č.1</t>
  </si>
  <si>
    <t>KOMPAKTNÍ VZT JEDNOTKA</t>
  </si>
  <si>
    <t>1.1</t>
  </si>
  <si>
    <t>vnitřní, podstropní rekuperační VZT jednotka, průtok 500m3/h při 150Pa, deskový rekuperace, bez ohřevu, bez chlazení, součástí autonomní regulace, ovladač včetně kabeláže, detailní technický list součástí přílohy TZ</t>
  </si>
  <si>
    <t>1.1a</t>
  </si>
  <si>
    <t>vzduchotěsná zpětná klapka DN200, osazená v potrubí směrme do exteriéru</t>
  </si>
  <si>
    <t>PROTIDEŠŤOVÁ ŽALUZIE</t>
  </si>
  <si>
    <t>1.2</t>
  </si>
  <si>
    <t>300x200, pozink</t>
  </si>
  <si>
    <t>1.3</t>
  </si>
  <si>
    <t>nová žaluzie osazená v místě stáv. žaluzie, přesný rozměr a provedení doměřit na stavbě, včetně přechodu na potrubí</t>
  </si>
  <si>
    <t>TLUMIČ HLUKU</t>
  </si>
  <si>
    <t>1.4</t>
  </si>
  <si>
    <t>Hranatý 300x200, délka 1500mm, složen ze dvou kulis 75x195x1500mm ve VZT potrubí</t>
  </si>
  <si>
    <t>1.5</t>
  </si>
  <si>
    <t>Hranatý 300x200, délka 2000mm, složen ze dvou kulis 75x195x2000mm ve VZT potrubí</t>
  </si>
  <si>
    <t>REGULAČNÍ KLAPKA</t>
  </si>
  <si>
    <t>1.6</t>
  </si>
  <si>
    <t>DN 160, ruční</t>
  </si>
  <si>
    <t>TALÍŘOVÝ VENTIL</t>
  </si>
  <si>
    <t>1.7</t>
  </si>
  <si>
    <t>DN 100, odvodní</t>
  </si>
  <si>
    <t>1.8</t>
  </si>
  <si>
    <t>DN 125, odvodní</t>
  </si>
  <si>
    <t>1.9</t>
  </si>
  <si>
    <t>DN 160, odvodní</t>
  </si>
  <si>
    <t>PŘÍVODNÍ DVOUŘADÁ VYÚSTKA</t>
  </si>
  <si>
    <t>1.10</t>
  </si>
  <si>
    <t>225x75, bílá nebo elox</t>
  </si>
  <si>
    <t>PRUŽNÉ HLUKOVĚ IZOLOVANÉ HADICE</t>
  </si>
  <si>
    <t>DN 200</t>
  </si>
  <si>
    <t>DN 160</t>
  </si>
  <si>
    <t>DN 100</t>
  </si>
  <si>
    <t>ČTYŘHRANNÉ POTRUBÍ, POZINK</t>
  </si>
  <si>
    <t>rovné se stranami nad 250mm</t>
  </si>
  <si>
    <t>tvarovky se stranami nad 250mm</t>
  </si>
  <si>
    <t>KRUHOVÉ POTRUBÍ, SPIRO</t>
  </si>
  <si>
    <t>rovné do DN140</t>
  </si>
  <si>
    <t>tvarovky do DN140</t>
  </si>
  <si>
    <t>rovné DN200</t>
  </si>
  <si>
    <t>tvarovky DN200</t>
  </si>
  <si>
    <t>KAUČUKOVÁ TEPELNÁ IZOLACE</t>
  </si>
  <si>
    <t>tl. 20mm</t>
  </si>
  <si>
    <t>MINERÁLNÍ TEPELNÁ IZOLACE</t>
  </si>
  <si>
    <t>tl. 40mm</t>
  </si>
  <si>
    <t>ZAŘÍZENÍ č.1 - celkem</t>
  </si>
  <si>
    <t>ZAŘÍZENÍ SPOLEČNÉ</t>
  </si>
  <si>
    <t>(množství určí dodavatel)</t>
  </si>
  <si>
    <t>Demontáž a likvidace stáv. zařízení</t>
  </si>
  <si>
    <t>Montážní a pomocný materiál</t>
  </si>
  <si>
    <t>Výšková montáž a použití mechanismů</t>
  </si>
  <si>
    <t>doprava</t>
  </si>
  <si>
    <t>ZAŘÍZENÍ SPOLEČNÉ - celkem</t>
  </si>
  <si>
    <t>HODINOVÉ ZÚČTOVACÍ SAZBY</t>
  </si>
  <si>
    <t>Vyregulování zařízení</t>
  </si>
  <si>
    <t>Vyregulování potrubí a koncových elementů</t>
  </si>
  <si>
    <t>Komplexní vyzkoušení zařízení</t>
  </si>
  <si>
    <t>Vypracování protokolu</t>
  </si>
  <si>
    <t>Měření hluku</t>
  </si>
  <si>
    <t>Vypracování protokolu o hluku</t>
  </si>
  <si>
    <t>Zpracování dodavatelské a montážní dokumentace</t>
  </si>
  <si>
    <t>Projekt skutečného provedení stavby</t>
  </si>
  <si>
    <t>HODINOVÉ ZÚČTOVACÍ SAZBY - celkem</t>
  </si>
  <si>
    <t>CELKEM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</si>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</sst>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00\ 00"/>
  </numFmts>
  <fonts count="48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0"/>
      <color indexed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7"/>
      <color rgb="FF000000"/>
      <name val="敓潧⁥䥕䔀沿_xdd98_͠☸Ñ_x0008_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1" fillId="0" borderId="0"/>
  </cellStyleXfs>
  <cellXfs count="2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6" fillId="0" borderId="0" xfId="2" applyAlignment="1">
      <alignment horizontal="center"/>
    </xf>
    <xf numFmtId="0" fontId="37" fillId="0" borderId="0" xfId="2" applyFont="1"/>
    <xf numFmtId="4" fontId="36" fillId="0" borderId="0" xfId="2" applyNumberFormat="1" applyAlignment="1">
      <alignment horizontal="center"/>
    </xf>
    <xf numFmtId="0" fontId="36" fillId="0" borderId="0" xfId="2"/>
    <xf numFmtId="0" fontId="36" fillId="0" borderId="0" xfId="2" applyAlignment="1">
      <alignment horizontal="right"/>
    </xf>
    <xf numFmtId="0" fontId="36" fillId="0" borderId="0" xfId="2" applyAlignment="1">
      <alignment horizontal="left"/>
    </xf>
    <xf numFmtId="2" fontId="36" fillId="0" borderId="0" xfId="2" applyNumberFormat="1"/>
    <xf numFmtId="2" fontId="36" fillId="0" borderId="0" xfId="2" applyNumberFormat="1" applyAlignment="1">
      <alignment horizontal="right"/>
    </xf>
    <xf numFmtId="4" fontId="38" fillId="0" borderId="0" xfId="2" applyNumberFormat="1" applyFont="1" applyAlignment="1">
      <alignment horizontal="center"/>
    </xf>
    <xf numFmtId="4" fontId="39" fillId="0" borderId="0" xfId="2" applyNumberFormat="1" applyFont="1" applyAlignment="1">
      <alignment horizontal="center"/>
    </xf>
    <xf numFmtId="4" fontId="36" fillId="0" borderId="0" xfId="2" applyNumberFormat="1"/>
    <xf numFmtId="0" fontId="40" fillId="0" borderId="0" xfId="2" applyFont="1"/>
    <xf numFmtId="4" fontId="36" fillId="0" borderId="0" xfId="2" applyNumberFormat="1" applyAlignment="1">
      <alignment horizontal="right"/>
    </xf>
    <xf numFmtId="0" fontId="41" fillId="0" borderId="0" xfId="2" applyFont="1"/>
    <xf numFmtId="0" fontId="41" fillId="0" borderId="0" xfId="2" applyFont="1" applyAlignment="1">
      <alignment horizontal="center"/>
    </xf>
    <xf numFmtId="4" fontId="36" fillId="0" borderId="0" xfId="2" applyNumberFormat="1" applyAlignment="1">
      <alignment horizontal="left"/>
    </xf>
    <xf numFmtId="0" fontId="40" fillId="0" borderId="0" xfId="2" applyFont="1" applyAlignment="1">
      <alignment horizontal="center"/>
    </xf>
    <xf numFmtId="49" fontId="42" fillId="5" borderId="23" xfId="3" applyNumberFormat="1" applyFont="1" applyFill="1" applyBorder="1" applyAlignment="1">
      <alignment horizontal="left" wrapText="1"/>
    </xf>
    <xf numFmtId="49" fontId="42" fillId="5" borderId="23" xfId="3" applyNumberFormat="1" applyFont="1" applyFill="1" applyBorder="1" applyAlignment="1">
      <alignment horizontal="left"/>
    </xf>
    <xf numFmtId="4" fontId="42" fillId="5" borderId="23" xfId="3" applyNumberFormat="1" applyFont="1" applyFill="1" applyBorder="1" applyAlignment="1">
      <alignment horizontal="left"/>
    </xf>
    <xf numFmtId="0" fontId="1" fillId="0" borderId="0" xfId="3"/>
    <xf numFmtId="168" fontId="42" fillId="6" borderId="23" xfId="3" applyNumberFormat="1" applyFont="1" applyFill="1" applyBorder="1" applyAlignment="1">
      <alignment horizontal="left" wrapText="1"/>
    </xf>
    <xf numFmtId="49" fontId="42" fillId="6" borderId="23" xfId="3" applyNumberFormat="1" applyFont="1" applyFill="1" applyBorder="1" applyAlignment="1">
      <alignment horizontal="left"/>
    </xf>
    <xf numFmtId="4" fontId="42" fillId="6" borderId="23" xfId="3" applyNumberFormat="1" applyFont="1" applyFill="1" applyBorder="1" applyAlignment="1">
      <alignment horizontal="left"/>
    </xf>
    <xf numFmtId="49" fontId="43" fillId="7" borderId="23" xfId="3" applyNumberFormat="1" applyFont="1" applyFill="1" applyBorder="1" applyAlignment="1">
      <alignment horizontal="left" wrapText="1"/>
    </xf>
    <xf numFmtId="49" fontId="43" fillId="7" borderId="23" xfId="3" applyNumberFormat="1" applyFont="1" applyFill="1" applyBorder="1" applyAlignment="1">
      <alignment horizontal="left"/>
    </xf>
    <xf numFmtId="4" fontId="43" fillId="7" borderId="23" xfId="3" applyNumberFormat="1" applyFont="1" applyFill="1" applyBorder="1" applyAlignment="1">
      <alignment horizontal="right"/>
    </xf>
    <xf numFmtId="49" fontId="44" fillId="6" borderId="23" xfId="3" applyNumberFormat="1" applyFont="1" applyFill="1" applyBorder="1" applyAlignment="1">
      <alignment horizontal="left" vertical="center" wrapText="1"/>
    </xf>
    <xf numFmtId="49" fontId="42" fillId="6" borderId="23" xfId="3" applyNumberFormat="1" applyFont="1" applyFill="1" applyBorder="1" applyAlignment="1">
      <alignment horizontal="left" wrapText="1"/>
    </xf>
    <xf numFmtId="4" fontId="42" fillId="6" borderId="23" xfId="3" applyNumberFormat="1" applyFont="1" applyFill="1" applyBorder="1" applyAlignment="1">
      <alignment horizontal="right"/>
    </xf>
    <xf numFmtId="4" fontId="42" fillId="0" borderId="23" xfId="3" applyNumberFormat="1" applyFont="1" applyBorder="1" applyAlignment="1">
      <alignment horizontal="right"/>
    </xf>
    <xf numFmtId="49" fontId="44" fillId="6" borderId="23" xfId="3" applyNumberFormat="1" applyFont="1" applyFill="1" applyBorder="1" applyAlignment="1">
      <alignment horizontal="left" wrapText="1"/>
    </xf>
    <xf numFmtId="49" fontId="45" fillId="0" borderId="23" xfId="3" applyNumberFormat="1" applyFont="1" applyBorder="1" applyAlignment="1">
      <alignment horizontal="left" wrapText="1"/>
    </xf>
    <xf numFmtId="49" fontId="44" fillId="0" borderId="23" xfId="3" applyNumberFormat="1" applyFont="1" applyBorder="1" applyAlignment="1">
      <alignment horizontal="left"/>
    </xf>
    <xf numFmtId="4" fontId="44" fillId="0" borderId="23" xfId="3" applyNumberFormat="1" applyFont="1" applyBorder="1" applyAlignment="1">
      <alignment horizontal="right"/>
    </xf>
    <xf numFmtId="49" fontId="42" fillId="0" borderId="23" xfId="3" applyNumberFormat="1" applyFont="1" applyBorder="1" applyAlignment="1">
      <alignment horizontal="left"/>
    </xf>
    <xf numFmtId="49" fontId="46" fillId="0" borderId="23" xfId="3" applyNumberFormat="1" applyFont="1" applyBorder="1" applyAlignment="1">
      <alignment horizontal="left" wrapText="1"/>
    </xf>
    <xf numFmtId="49" fontId="43" fillId="9" borderId="23" xfId="3" applyNumberFormat="1" applyFont="1" applyFill="1" applyBorder="1" applyAlignment="1">
      <alignment horizontal="left" wrapText="1"/>
    </xf>
    <xf numFmtId="49" fontId="43" fillId="9" borderId="23" xfId="3" applyNumberFormat="1" applyFont="1" applyFill="1" applyBorder="1" applyAlignment="1">
      <alignment horizontal="left"/>
    </xf>
    <xf numFmtId="4" fontId="43" fillId="9" borderId="23" xfId="3" applyNumberFormat="1" applyFont="1" applyFill="1" applyBorder="1" applyAlignment="1">
      <alignment horizontal="right"/>
    </xf>
    <xf numFmtId="49" fontId="47" fillId="6" borderId="23" xfId="3" applyNumberFormat="1" applyFont="1" applyFill="1" applyBorder="1" applyAlignment="1">
      <alignment horizontal="left" wrapText="1"/>
    </xf>
    <xf numFmtId="49" fontId="1" fillId="0" borderId="0" xfId="3" applyNumberFormat="1" applyAlignment="1">
      <alignment wrapText="1"/>
    </xf>
    <xf numFmtId="49" fontId="1" fillId="0" borderId="0" xfId="3" applyNumberFormat="1"/>
    <xf numFmtId="4" fontId="1" fillId="0" borderId="0" xfId="3" applyNumberFormat="1"/>
    <xf numFmtId="4" fontId="22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9" fontId="44" fillId="11" borderId="23" xfId="3" applyNumberFormat="1" applyFont="1" applyFill="1" applyBorder="1" applyAlignment="1">
      <alignment horizontal="left" wrapText="1"/>
    </xf>
    <xf numFmtId="49" fontId="44" fillId="11" borderId="23" xfId="3" applyNumberFormat="1" applyFont="1" applyFill="1" applyBorder="1" applyAlignment="1">
      <alignment horizontal="left"/>
    </xf>
    <xf numFmtId="4" fontId="44" fillId="11" borderId="23" xfId="3" applyNumberFormat="1" applyFont="1" applyFill="1" applyBorder="1" applyAlignment="1">
      <alignment horizontal="right"/>
    </xf>
    <xf numFmtId="4" fontId="42" fillId="11" borderId="23" xfId="3" applyNumberFormat="1" applyFont="1" applyFill="1" applyBorder="1" applyAlignment="1">
      <alignment horizontal="right"/>
    </xf>
    <xf numFmtId="49" fontId="44" fillId="0" borderId="23" xfId="3" applyNumberFormat="1" applyFont="1" applyBorder="1" applyAlignment="1">
      <alignment horizontal="center" wrapText="1"/>
    </xf>
    <xf numFmtId="49" fontId="42" fillId="0" borderId="23" xfId="3" applyNumberFormat="1" applyFont="1" applyBorder="1" applyAlignment="1">
      <alignment horizontal="left" wrapText="1"/>
    </xf>
    <xf numFmtId="4" fontId="42" fillId="8" borderId="23" xfId="3" applyNumberFormat="1" applyFont="1" applyFill="1" applyBorder="1" applyAlignment="1" applyProtection="1">
      <alignment horizontal="right"/>
      <protection locked="0"/>
    </xf>
    <xf numFmtId="4" fontId="44" fillId="11" borderId="23" xfId="3" applyNumberFormat="1" applyFont="1" applyFill="1" applyBorder="1" applyAlignment="1" applyProtection="1">
      <alignment horizontal="right"/>
      <protection locked="0"/>
    </xf>
    <xf numFmtId="4" fontId="36" fillId="8" borderId="0" xfId="2" applyNumberFormat="1" applyFill="1" applyProtection="1">
      <protection locked="0"/>
    </xf>
    <xf numFmtId="4" fontId="36" fillId="0" borderId="0" xfId="2" applyNumberFormat="1" applyProtection="1">
      <protection locked="0"/>
    </xf>
    <xf numFmtId="4" fontId="36" fillId="8" borderId="0" xfId="2" applyNumberFormat="1" applyFill="1" applyAlignment="1" applyProtection="1">
      <alignment horizontal="right"/>
      <protection locked="0"/>
    </xf>
    <xf numFmtId="4" fontId="36" fillId="0" borderId="0" xfId="2" applyNumberFormat="1" applyAlignment="1" applyProtection="1">
      <alignment horizontal="right"/>
      <protection locked="0"/>
    </xf>
    <xf numFmtId="0" fontId="38" fillId="10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4" fontId="20" fillId="8" borderId="22" xfId="0" applyNumberFormat="1" applyFont="1" applyFill="1" applyBorder="1" applyAlignment="1" applyProtection="1">
      <alignment vertical="center"/>
      <protection locked="0"/>
    </xf>
    <xf numFmtId="4" fontId="33" fillId="8" borderId="22" xfId="0" applyNumberFormat="1" applyFont="1" applyFill="1" applyBorder="1" applyAlignment="1" applyProtection="1">
      <alignment vertical="center"/>
      <protection locked="0"/>
    </xf>
    <xf numFmtId="167" fontId="20" fillId="8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8" fillId="10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</cellXfs>
  <cellStyles count="4">
    <cellStyle name="Hypertextový odkaz" xfId="1" builtinId="8"/>
    <cellStyle name="Normální" xfId="0" builtinId="0" customBuiltin="1"/>
    <cellStyle name="Normální 2" xfId="2" xr:uid="{C49A9D2A-BAF4-4F2A-BA6B-0496F44BD73B}"/>
    <cellStyle name="Normální 3" xfId="3" xr:uid="{367D036C-1B80-46A0-B94D-E39F77552B77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3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37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.05" customHeight="1">
      <c r="B5" s="18"/>
      <c r="D5" s="21" t="s">
        <v>12</v>
      </c>
      <c r="K5" s="222" t="s">
        <v>13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8"/>
      <c r="BS5" s="15" t="s">
        <v>6</v>
      </c>
    </row>
    <row r="6" spans="1:74" ht="36.950000000000003" customHeight="1">
      <c r="B6" s="18"/>
      <c r="D6" s="23" t="s">
        <v>14</v>
      </c>
      <c r="K6" s="224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8"/>
      <c r="BS6" s="15" t="s">
        <v>6</v>
      </c>
    </row>
    <row r="7" spans="1:74" ht="12.05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.05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.05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5" customHeight="1">
      <c r="B11" s="18"/>
      <c r="E11" s="22" t="s">
        <v>19</v>
      </c>
      <c r="AK11" s="24" t="s">
        <v>24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.05" customHeight="1">
      <c r="B13" s="18"/>
      <c r="D13" s="24" t="s">
        <v>25</v>
      </c>
      <c r="AK13" s="24" t="s">
        <v>23</v>
      </c>
      <c r="AN13" s="22" t="s">
        <v>1</v>
      </c>
      <c r="AR13" s="18"/>
      <c r="BS13" s="15" t="s">
        <v>6</v>
      </c>
    </row>
    <row r="14" spans="1:74" ht="12.65">
      <c r="B14" s="18"/>
      <c r="E14" s="22" t="s">
        <v>19</v>
      </c>
      <c r="AK14" s="24" t="s">
        <v>24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.05" customHeight="1">
      <c r="B16" s="18"/>
      <c r="D16" s="24" t="s">
        <v>26</v>
      </c>
      <c r="AK16" s="24" t="s">
        <v>23</v>
      </c>
      <c r="AN16" s="22" t="s">
        <v>1</v>
      </c>
      <c r="AR16" s="18"/>
      <c r="BS16" s="15" t="s">
        <v>3</v>
      </c>
    </row>
    <row r="17" spans="2:71" ht="18.5" customHeight="1">
      <c r="B17" s="18"/>
      <c r="E17" s="22" t="s">
        <v>19</v>
      </c>
      <c r="AK17" s="24" t="s">
        <v>24</v>
      </c>
      <c r="AN17" s="22" t="s">
        <v>1</v>
      </c>
      <c r="AR17" s="18"/>
      <c r="BS17" s="15" t="s">
        <v>27</v>
      </c>
    </row>
    <row r="18" spans="2:71" ht="6.9" customHeight="1">
      <c r="B18" s="18"/>
      <c r="AR18" s="18"/>
      <c r="BS18" s="15" t="s">
        <v>6</v>
      </c>
    </row>
    <row r="19" spans="2:71" ht="12.05" customHeight="1">
      <c r="B19" s="18"/>
      <c r="D19" s="24" t="s">
        <v>28</v>
      </c>
      <c r="AK19" s="24" t="s">
        <v>23</v>
      </c>
      <c r="AN19" s="22" t="s">
        <v>1</v>
      </c>
      <c r="AR19" s="18"/>
      <c r="BS19" s="15" t="s">
        <v>6</v>
      </c>
    </row>
    <row r="20" spans="2:71" ht="18.5" customHeight="1">
      <c r="B20" s="18"/>
      <c r="E20" s="22" t="s">
        <v>19</v>
      </c>
      <c r="AK20" s="24" t="s">
        <v>24</v>
      </c>
      <c r="AN20" s="22" t="s">
        <v>1</v>
      </c>
      <c r="AR20" s="18"/>
      <c r="BS20" s="15" t="s">
        <v>27</v>
      </c>
    </row>
    <row r="21" spans="2:71" ht="6.9" customHeight="1">
      <c r="B21" s="18"/>
      <c r="AR21" s="18"/>
    </row>
    <row r="22" spans="2:71" ht="12.05" customHeight="1">
      <c r="B22" s="18"/>
      <c r="D22" s="24" t="s">
        <v>29</v>
      </c>
      <c r="AR22" s="18"/>
    </row>
    <row r="23" spans="2:71" ht="16.5" customHeight="1">
      <c r="B23" s="18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8"/>
    </row>
    <row r="24" spans="2:71" ht="6.9" customHeight="1">
      <c r="B24" s="18"/>
      <c r="AR24" s="18"/>
    </row>
    <row r="25" spans="2:71" ht="6.9" customHeight="1">
      <c r="B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8"/>
    </row>
    <row r="26" spans="2:71" s="1" customFormat="1" ht="25.95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26">
        <f>ROUND(AG94,2)</f>
        <v>0</v>
      </c>
      <c r="AL26" s="227"/>
      <c r="AM26" s="227"/>
      <c r="AN26" s="227"/>
      <c r="AO26" s="227"/>
      <c r="AR26" s="26"/>
    </row>
    <row r="27" spans="2:71" s="1" customFormat="1" ht="6.9" customHeight="1">
      <c r="B27" s="26"/>
      <c r="AR27" s="26"/>
    </row>
    <row r="28" spans="2:71" s="1" customFormat="1" ht="12.65">
      <c r="B28" s="26"/>
      <c r="L28" s="228" t="s">
        <v>31</v>
      </c>
      <c r="M28" s="228"/>
      <c r="N28" s="228"/>
      <c r="O28" s="228"/>
      <c r="P28" s="228"/>
      <c r="W28" s="228" t="s">
        <v>32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33</v>
      </c>
      <c r="AL28" s="228"/>
      <c r="AM28" s="228"/>
      <c r="AN28" s="228"/>
      <c r="AO28" s="228"/>
      <c r="AR28" s="26"/>
    </row>
    <row r="29" spans="2:71" s="2" customFormat="1" ht="14.4" customHeight="1">
      <c r="B29" s="29"/>
      <c r="D29" s="24" t="s">
        <v>34</v>
      </c>
      <c r="F29" s="24" t="s">
        <v>35</v>
      </c>
      <c r="L29" s="231">
        <v>0.21</v>
      </c>
      <c r="M29" s="230"/>
      <c r="N29" s="230"/>
      <c r="O29" s="230"/>
      <c r="P29" s="23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K29" s="229">
        <f>ROUND(AV94, 2)</f>
        <v>0</v>
      </c>
      <c r="AL29" s="230"/>
      <c r="AM29" s="230"/>
      <c r="AN29" s="230"/>
      <c r="AO29" s="230"/>
      <c r="AR29" s="29"/>
    </row>
    <row r="30" spans="2:71" s="2" customFormat="1" ht="14.4" customHeight="1">
      <c r="B30" s="29"/>
      <c r="F30" s="24" t="s">
        <v>36</v>
      </c>
      <c r="L30" s="231">
        <v>0.12</v>
      </c>
      <c r="M30" s="230"/>
      <c r="N30" s="230"/>
      <c r="O30" s="230"/>
      <c r="P30" s="23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K30" s="229">
        <f>ROUND(AW94, 2)</f>
        <v>0</v>
      </c>
      <c r="AL30" s="230"/>
      <c r="AM30" s="230"/>
      <c r="AN30" s="230"/>
      <c r="AO30" s="230"/>
      <c r="AR30" s="29"/>
    </row>
    <row r="31" spans="2:71" s="2" customFormat="1" ht="14.4" hidden="1" customHeight="1">
      <c r="B31" s="29"/>
      <c r="F31" s="24" t="s">
        <v>37</v>
      </c>
      <c r="L31" s="231">
        <v>0.21</v>
      </c>
      <c r="M31" s="230"/>
      <c r="N31" s="230"/>
      <c r="O31" s="230"/>
      <c r="P31" s="23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K31" s="229">
        <v>0</v>
      </c>
      <c r="AL31" s="230"/>
      <c r="AM31" s="230"/>
      <c r="AN31" s="230"/>
      <c r="AO31" s="230"/>
      <c r="AR31" s="29"/>
    </row>
    <row r="32" spans="2:71" s="2" customFormat="1" ht="14.4" hidden="1" customHeight="1">
      <c r="B32" s="29"/>
      <c r="F32" s="24" t="s">
        <v>38</v>
      </c>
      <c r="L32" s="231">
        <v>0.12</v>
      </c>
      <c r="M32" s="230"/>
      <c r="N32" s="230"/>
      <c r="O32" s="230"/>
      <c r="P32" s="23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K32" s="229">
        <v>0</v>
      </c>
      <c r="AL32" s="230"/>
      <c r="AM32" s="230"/>
      <c r="AN32" s="230"/>
      <c r="AO32" s="230"/>
      <c r="AR32" s="29"/>
    </row>
    <row r="33" spans="2:44" s="2" customFormat="1" ht="14.4" hidden="1" customHeight="1">
      <c r="B33" s="29"/>
      <c r="F33" s="24" t="s">
        <v>39</v>
      </c>
      <c r="L33" s="231">
        <v>0</v>
      </c>
      <c r="M33" s="230"/>
      <c r="N33" s="230"/>
      <c r="O33" s="230"/>
      <c r="P33" s="23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K33" s="229">
        <v>0</v>
      </c>
      <c r="AL33" s="230"/>
      <c r="AM33" s="230"/>
      <c r="AN33" s="230"/>
      <c r="AO33" s="230"/>
      <c r="AR33" s="29"/>
    </row>
    <row r="34" spans="2:44" s="1" customFormat="1" ht="6.9" customHeight="1">
      <c r="B34" s="26"/>
      <c r="AR34" s="26"/>
    </row>
    <row r="35" spans="2:44" s="1" customFormat="1" ht="25.95" customHeight="1">
      <c r="B35" s="26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252" t="s">
        <v>42</v>
      </c>
      <c r="Y35" s="253"/>
      <c r="Z35" s="253"/>
      <c r="AA35" s="253"/>
      <c r="AB35" s="253"/>
      <c r="AC35" s="32"/>
      <c r="AD35" s="32"/>
      <c r="AE35" s="32"/>
      <c r="AF35" s="32"/>
      <c r="AG35" s="32"/>
      <c r="AH35" s="32"/>
      <c r="AI35" s="32"/>
      <c r="AJ35" s="32"/>
      <c r="AK35" s="254">
        <f>SUM(AK26:AK33)</f>
        <v>0</v>
      </c>
      <c r="AL35" s="253"/>
      <c r="AM35" s="253"/>
      <c r="AN35" s="253"/>
      <c r="AO35" s="255"/>
      <c r="AP35" s="30"/>
      <c r="AQ35" s="30"/>
      <c r="AR35" s="26"/>
    </row>
    <row r="36" spans="2:44" s="1" customFormat="1" ht="6.9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6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6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65">
      <c r="B60" s="26"/>
      <c r="D60" s="36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6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6" t="s">
        <v>45</v>
      </c>
      <c r="AI60" s="28"/>
      <c r="AJ60" s="28"/>
      <c r="AK60" s="28"/>
      <c r="AL60" s="28"/>
      <c r="AM60" s="36" t="s">
        <v>46</v>
      </c>
      <c r="AN60" s="28"/>
      <c r="AO60" s="28"/>
      <c r="AR60" s="26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65">
      <c r="B64" s="26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6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65">
      <c r="B75" s="26"/>
      <c r="D75" s="36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6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6" t="s">
        <v>45</v>
      </c>
      <c r="AI75" s="28"/>
      <c r="AJ75" s="28"/>
      <c r="AK75" s="28"/>
      <c r="AL75" s="28"/>
      <c r="AM75" s="36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6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6"/>
    </row>
    <row r="82" spans="1:91" s="1" customFormat="1" ht="24.9" customHeight="1">
      <c r="B82" s="26"/>
      <c r="C82" s="19" t="s">
        <v>49</v>
      </c>
      <c r="AR82" s="26"/>
    </row>
    <row r="83" spans="1:91" s="1" customFormat="1" ht="6.9" customHeight="1">
      <c r="B83" s="26"/>
      <c r="AR83" s="26"/>
    </row>
    <row r="84" spans="1:91" s="3" customFormat="1" ht="12.05" customHeight="1">
      <c r="B84" s="41"/>
      <c r="C84" s="24" t="s">
        <v>12</v>
      </c>
      <c r="L84" s="3" t="str">
        <f>K5</f>
        <v>Stavup1667</v>
      </c>
      <c r="AR84" s="41"/>
    </row>
    <row r="85" spans="1:91" s="4" customFormat="1" ht="36.950000000000003" customHeight="1">
      <c r="B85" s="42"/>
      <c r="C85" s="43" t="s">
        <v>14</v>
      </c>
      <c r="L85" s="243" t="str">
        <f>K6</f>
        <v>Stavební úpravy části objektu Jiřího Horáka 1667, Benešov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42"/>
    </row>
    <row r="86" spans="1:91" s="1" customFormat="1" ht="6.9" customHeight="1">
      <c r="B86" s="26"/>
      <c r="AR86" s="26"/>
    </row>
    <row r="87" spans="1:91" s="1" customFormat="1" ht="12.05" customHeight="1">
      <c r="B87" s="26"/>
      <c r="C87" s="24" t="s">
        <v>18</v>
      </c>
      <c r="L87" s="44" t="str">
        <f>IF(K8="","",K8)</f>
        <v xml:space="preserve"> </v>
      </c>
      <c r="AI87" s="24" t="s">
        <v>20</v>
      </c>
      <c r="AM87" s="245" t="str">
        <f>IF(AN8= "","",AN8)</f>
        <v>4. 8. 2025</v>
      </c>
      <c r="AN87" s="245"/>
      <c r="AR87" s="26"/>
    </row>
    <row r="88" spans="1:91" s="1" customFormat="1" ht="6.9" customHeight="1">
      <c r="B88" s="26"/>
      <c r="AR88" s="26"/>
    </row>
    <row r="89" spans="1:91" s="1" customFormat="1" ht="15.2" customHeight="1">
      <c r="B89" s="26"/>
      <c r="C89" s="24" t="s">
        <v>22</v>
      </c>
      <c r="L89" s="3" t="str">
        <f>IF(E11= "","",E11)</f>
        <v xml:space="preserve"> </v>
      </c>
      <c r="AI89" s="24" t="s">
        <v>26</v>
      </c>
      <c r="AM89" s="246" t="str">
        <f>IF(E17="","",E17)</f>
        <v xml:space="preserve"> </v>
      </c>
      <c r="AN89" s="247"/>
      <c r="AO89" s="247"/>
      <c r="AP89" s="247"/>
      <c r="AR89" s="26"/>
      <c r="AS89" s="248" t="s">
        <v>50</v>
      </c>
      <c r="AT89" s="249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2" customHeight="1">
      <c r="B90" s="26"/>
      <c r="C90" s="24" t="s">
        <v>25</v>
      </c>
      <c r="L90" s="3" t="str">
        <f>IF(E14="","",E14)</f>
        <v xml:space="preserve"> </v>
      </c>
      <c r="AI90" s="24" t="s">
        <v>28</v>
      </c>
      <c r="AM90" s="246" t="str">
        <f>IF(E20="","",E20)</f>
        <v xml:space="preserve"> </v>
      </c>
      <c r="AN90" s="247"/>
      <c r="AO90" s="247"/>
      <c r="AP90" s="247"/>
      <c r="AR90" s="26"/>
      <c r="AS90" s="250"/>
      <c r="AT90" s="251"/>
      <c r="BD90" s="47"/>
    </row>
    <row r="91" spans="1:91" s="1" customFormat="1" ht="10.75" customHeight="1">
      <c r="B91" s="26"/>
      <c r="AR91" s="26"/>
      <c r="AS91" s="250"/>
      <c r="AT91" s="251"/>
      <c r="BD91" s="47"/>
    </row>
    <row r="92" spans="1:91" s="1" customFormat="1" ht="29.25" customHeight="1">
      <c r="B92" s="26"/>
      <c r="C92" s="238" t="s">
        <v>51</v>
      </c>
      <c r="D92" s="239"/>
      <c r="E92" s="239"/>
      <c r="F92" s="239"/>
      <c r="G92" s="239"/>
      <c r="H92" s="48"/>
      <c r="I92" s="240" t="s">
        <v>52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1" t="s">
        <v>53</v>
      </c>
      <c r="AH92" s="239"/>
      <c r="AI92" s="239"/>
      <c r="AJ92" s="239"/>
      <c r="AK92" s="239"/>
      <c r="AL92" s="239"/>
      <c r="AM92" s="239"/>
      <c r="AN92" s="240" t="s">
        <v>54</v>
      </c>
      <c r="AO92" s="239"/>
      <c r="AP92" s="242"/>
      <c r="AQ92" s="49" t="s">
        <v>55</v>
      </c>
      <c r="AR92" s="26"/>
      <c r="AS92" s="50" t="s">
        <v>56</v>
      </c>
      <c r="AT92" s="51" t="s">
        <v>57</v>
      </c>
      <c r="AU92" s="51" t="s">
        <v>58</v>
      </c>
      <c r="AV92" s="51" t="s">
        <v>59</v>
      </c>
      <c r="AW92" s="51" t="s">
        <v>60</v>
      </c>
      <c r="AX92" s="51" t="s">
        <v>61</v>
      </c>
      <c r="AY92" s="51" t="s">
        <v>62</v>
      </c>
      <c r="AZ92" s="51" t="s">
        <v>63</v>
      </c>
      <c r="BA92" s="51" t="s">
        <v>64</v>
      </c>
      <c r="BB92" s="51" t="s">
        <v>65</v>
      </c>
      <c r="BC92" s="51" t="s">
        <v>66</v>
      </c>
      <c r="BD92" s="52" t="s">
        <v>67</v>
      </c>
    </row>
    <row r="93" spans="1:91" s="1" customFormat="1" ht="10.75" customHeight="1">
      <c r="B93" s="26"/>
      <c r="AR93" s="26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" customHeight="1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35">
        <f>ROUND(AG95,2)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>
        <f>ROUND(AU95,5)</f>
        <v>2540.04169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69</v>
      </c>
      <c r="BT94" s="62" t="s">
        <v>70</v>
      </c>
      <c r="BU94" s="63" t="s">
        <v>71</v>
      </c>
      <c r="BV94" s="62" t="s">
        <v>72</v>
      </c>
      <c r="BW94" s="62" t="s">
        <v>4</v>
      </c>
      <c r="BX94" s="62" t="s">
        <v>73</v>
      </c>
      <c r="CL94" s="62" t="s">
        <v>1</v>
      </c>
    </row>
    <row r="95" spans="1:91" s="6" customFormat="1" ht="16.5" customHeight="1">
      <c r="A95" s="64" t="s">
        <v>74</v>
      </c>
      <c r="B95" s="65"/>
      <c r="C95" s="66"/>
      <c r="D95" s="234" t="s">
        <v>75</v>
      </c>
      <c r="E95" s="234"/>
      <c r="F95" s="234"/>
      <c r="G95" s="234"/>
      <c r="H95" s="234"/>
      <c r="I95" s="67"/>
      <c r="J95" s="234" t="s">
        <v>76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'SO 01 - Stavební úpravy'!J30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68" t="s">
        <v>77</v>
      </c>
      <c r="AR95" s="65"/>
      <c r="AS95" s="69">
        <v>0</v>
      </c>
      <c r="AT95" s="70">
        <f>ROUND(SUM(AV95:AW95),2)</f>
        <v>0</v>
      </c>
      <c r="AU95" s="71">
        <f>'SO 01 - Stavební úpravy'!P137</f>
        <v>2540.0416879999998</v>
      </c>
      <c r="AV95" s="70">
        <f>'SO 01 - Stavební úpravy'!J33</f>
        <v>0</v>
      </c>
      <c r="AW95" s="70">
        <f>'SO 01 - Stavební úpravy'!J34</f>
        <v>0</v>
      </c>
      <c r="AX95" s="70">
        <f>'SO 01 - Stavební úpravy'!J35</f>
        <v>0</v>
      </c>
      <c r="AY95" s="70">
        <f>'SO 01 - Stavební úpravy'!J36</f>
        <v>0</v>
      </c>
      <c r="AZ95" s="70">
        <f>'SO 01 - Stavební úpravy'!F33</f>
        <v>0</v>
      </c>
      <c r="BA95" s="70">
        <f>'SO 01 - Stavební úpravy'!F34</f>
        <v>0</v>
      </c>
      <c r="BB95" s="70">
        <f>'SO 01 - Stavební úpravy'!F35</f>
        <v>0</v>
      </c>
      <c r="BC95" s="70">
        <f>'SO 01 - Stavební úpravy'!F36</f>
        <v>0</v>
      </c>
      <c r="BD95" s="72">
        <f>'SO 01 - Stavební úpravy'!F37</f>
        <v>0</v>
      </c>
      <c r="BT95" s="73" t="s">
        <v>78</v>
      </c>
      <c r="BV95" s="73" t="s">
        <v>72</v>
      </c>
      <c r="BW95" s="73" t="s">
        <v>79</v>
      </c>
      <c r="BX95" s="73" t="s">
        <v>4</v>
      </c>
      <c r="CL95" s="73" t="s">
        <v>1</v>
      </c>
      <c r="CM95" s="73" t="s">
        <v>80</v>
      </c>
    </row>
    <row r="96" spans="1:91" s="1" customFormat="1" ht="30.05" customHeight="1">
      <c r="B96" s="26"/>
      <c r="AR96" s="26"/>
    </row>
    <row r="97" spans="2:44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Stavební úprav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2"/>
  <sheetViews>
    <sheetView showGridLines="0" tabSelected="1" workbookViewId="0"/>
  </sheetViews>
  <sheetFormatPr defaultRowHeight="10.3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4" t="s">
        <v>10</v>
      </c>
      <c r="AT4" s="15" t="s">
        <v>3</v>
      </c>
    </row>
    <row r="5" spans="2:46" ht="6.9" customHeight="1">
      <c r="B5" s="18"/>
      <c r="L5" s="18"/>
    </row>
    <row r="6" spans="2:46" ht="12.05" customHeight="1">
      <c r="B6" s="18"/>
      <c r="D6" s="24" t="s">
        <v>14</v>
      </c>
      <c r="L6" s="18"/>
    </row>
    <row r="7" spans="2:46" ht="16.5" customHeight="1">
      <c r="B7" s="18"/>
      <c r="E7" s="257" t="str">
        <f>'Rekapitulace stavby'!K6</f>
        <v>Stavební úpravy části objektu Jiřího Horáka 1667, Benešov</v>
      </c>
      <c r="F7" s="258"/>
      <c r="G7" s="258"/>
      <c r="H7" s="258"/>
      <c r="L7" s="18"/>
    </row>
    <row r="8" spans="2:46" s="1" customFormat="1" ht="12.05" customHeight="1">
      <c r="B8" s="26"/>
      <c r="D8" s="24" t="s">
        <v>82</v>
      </c>
      <c r="L8" s="26"/>
    </row>
    <row r="9" spans="2:46" s="1" customFormat="1" ht="16.5" customHeight="1">
      <c r="B9" s="26"/>
      <c r="E9" s="243" t="s">
        <v>83</v>
      </c>
      <c r="F9" s="256"/>
      <c r="G9" s="256"/>
      <c r="H9" s="256"/>
      <c r="L9" s="26"/>
    </row>
    <row r="10" spans="2:46" s="1" customFormat="1">
      <c r="B10" s="26"/>
      <c r="L10" s="26"/>
    </row>
    <row r="11" spans="2:46" s="1" customFormat="1" ht="12.05" customHeight="1">
      <c r="B11" s="26"/>
      <c r="D11" s="24" t="s">
        <v>16</v>
      </c>
      <c r="F11" s="22" t="s">
        <v>1</v>
      </c>
      <c r="I11" s="24" t="s">
        <v>17</v>
      </c>
      <c r="J11" s="22" t="s">
        <v>1</v>
      </c>
      <c r="L11" s="26"/>
    </row>
    <row r="12" spans="2:46" s="1" customFormat="1" ht="12.05" customHeight="1">
      <c r="B12" s="26"/>
      <c r="D12" s="24" t="s">
        <v>18</v>
      </c>
      <c r="F12" s="22" t="s">
        <v>19</v>
      </c>
      <c r="I12" s="24" t="s">
        <v>20</v>
      </c>
      <c r="J12" s="160" t="str">
        <f>'Rekapitulace stavby'!AN8</f>
        <v>4. 8. 2025</v>
      </c>
      <c r="L12" s="26"/>
    </row>
    <row r="13" spans="2:46" s="1" customFormat="1" ht="10.75" customHeight="1">
      <c r="B13" s="26"/>
      <c r="L13" s="26"/>
    </row>
    <row r="14" spans="2:46" s="1" customFormat="1" ht="12.05" customHeight="1">
      <c r="B14" s="26"/>
      <c r="D14" s="24" t="s">
        <v>22</v>
      </c>
      <c r="I14" s="24" t="s">
        <v>23</v>
      </c>
      <c r="J14" s="22" t="str">
        <f>IF('Rekapitulace stavby'!AN10="","",'Rekapitulace stavby'!AN10)</f>
        <v/>
      </c>
      <c r="L14" s="26"/>
    </row>
    <row r="15" spans="2:46" s="1" customFormat="1" ht="18" customHeight="1">
      <c r="B15" s="26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6"/>
    </row>
    <row r="16" spans="2:46" s="1" customFormat="1" ht="6.9" customHeight="1">
      <c r="B16" s="26"/>
      <c r="L16" s="26"/>
    </row>
    <row r="17" spans="2:12" s="1" customFormat="1" ht="12.05" customHeight="1">
      <c r="B17" s="26"/>
      <c r="D17" s="24" t="s">
        <v>25</v>
      </c>
      <c r="I17" s="24" t="s">
        <v>23</v>
      </c>
      <c r="J17" s="176" t="s">
        <v>903</v>
      </c>
      <c r="L17" s="26"/>
    </row>
    <row r="18" spans="2:12" s="1" customFormat="1" ht="18" customHeight="1">
      <c r="B18" s="26"/>
      <c r="E18" s="259" t="s">
        <v>903</v>
      </c>
      <c r="F18" s="260"/>
      <c r="G18" s="260"/>
      <c r="H18" s="260"/>
      <c r="I18" s="24" t="s">
        <v>24</v>
      </c>
      <c r="J18" s="176" t="s">
        <v>903</v>
      </c>
      <c r="L18" s="26"/>
    </row>
    <row r="19" spans="2:12" s="1" customFormat="1" ht="6.9" customHeight="1">
      <c r="B19" s="26"/>
      <c r="L19" s="26"/>
    </row>
    <row r="20" spans="2:12" s="1" customFormat="1" ht="12.05" customHeight="1">
      <c r="B20" s="26"/>
      <c r="D20" s="24" t="s">
        <v>26</v>
      </c>
      <c r="I20" s="24" t="s">
        <v>23</v>
      </c>
      <c r="J20" s="22" t="str">
        <f>IF('Rekapitulace stavby'!AN16="","",'Rekapitulace stavby'!AN16)</f>
        <v/>
      </c>
      <c r="L20" s="26"/>
    </row>
    <row r="21" spans="2:12" s="1" customFormat="1" ht="18" customHeight="1">
      <c r="B21" s="26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.05" customHeight="1">
      <c r="B23" s="26"/>
      <c r="D23" s="24" t="s">
        <v>28</v>
      </c>
      <c r="I23" s="24" t="s">
        <v>23</v>
      </c>
      <c r="J23" s="22" t="str">
        <f>IF('Rekapitulace stavby'!AN19="","",'Rekapitulace stavby'!AN19)</f>
        <v/>
      </c>
      <c r="L23" s="26"/>
    </row>
    <row r="24" spans="2:12" s="1" customFormat="1" ht="18" customHeight="1">
      <c r="B24" s="26"/>
      <c r="E24" s="22" t="str">
        <f>IF('Rekapitulace stavby'!E20="","",'Rekapitulace stavby'!E20)</f>
        <v xml:space="preserve"> </v>
      </c>
      <c r="I24" s="24" t="s">
        <v>24</v>
      </c>
      <c r="J24" s="22" t="str">
        <f>IF('Rekapitulace stavby'!AN20="","",'Rekapitulace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.05" customHeight="1">
      <c r="B26" s="26"/>
      <c r="D26" s="24" t="s">
        <v>29</v>
      </c>
      <c r="L26" s="26"/>
    </row>
    <row r="27" spans="2:12" s="7" customFormat="1" ht="16.5" customHeight="1">
      <c r="B27" s="75"/>
      <c r="E27" s="225" t="s">
        <v>1</v>
      </c>
      <c r="F27" s="225"/>
      <c r="G27" s="225"/>
      <c r="H27" s="225"/>
      <c r="L27" s="75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5"/>
      <c r="E29" s="45"/>
      <c r="F29" s="45"/>
      <c r="G29" s="45"/>
      <c r="H29" s="45"/>
      <c r="I29" s="45"/>
      <c r="J29" s="45"/>
      <c r="K29" s="45"/>
      <c r="L29" s="26"/>
    </row>
    <row r="30" spans="2:12" s="1" customFormat="1" ht="25.4" customHeight="1">
      <c r="B30" s="26"/>
      <c r="D30" s="177" t="s">
        <v>30</v>
      </c>
      <c r="J30" s="159">
        <f>ROUND(J137, 2)</f>
        <v>0</v>
      </c>
      <c r="L30" s="26"/>
    </row>
    <row r="31" spans="2:12" s="1" customFormat="1" ht="6.9" customHeight="1">
      <c r="B31" s="26"/>
      <c r="D31" s="45"/>
      <c r="E31" s="45"/>
      <c r="F31" s="45"/>
      <c r="G31" s="45"/>
      <c r="H31" s="45"/>
      <c r="I31" s="45"/>
      <c r="J31" s="45"/>
      <c r="K31" s="45"/>
      <c r="L31" s="26"/>
    </row>
    <row r="32" spans="2:12" s="1" customFormat="1" ht="14.4" customHeight="1">
      <c r="B32" s="26"/>
      <c r="F32" s="163" t="s">
        <v>32</v>
      </c>
      <c r="I32" s="163" t="s">
        <v>31</v>
      </c>
      <c r="J32" s="163" t="s">
        <v>33</v>
      </c>
      <c r="L32" s="26"/>
    </row>
    <row r="33" spans="2:12" s="1" customFormat="1" ht="14.4" customHeight="1">
      <c r="B33" s="26"/>
      <c r="D33" s="161" t="s">
        <v>34</v>
      </c>
      <c r="E33" s="24" t="s">
        <v>35</v>
      </c>
      <c r="F33" s="178">
        <f>ROUND((SUM(BE137:BE471)),  2)</f>
        <v>0</v>
      </c>
      <c r="I33" s="179">
        <v>0.21</v>
      </c>
      <c r="J33" s="178">
        <f>ROUND(((SUM(BE137:BE471))*I33),  2)</f>
        <v>0</v>
      </c>
      <c r="L33" s="26"/>
    </row>
    <row r="34" spans="2:12" s="1" customFormat="1" ht="14.4" customHeight="1">
      <c r="B34" s="26"/>
      <c r="E34" s="24" t="s">
        <v>36</v>
      </c>
      <c r="F34" s="178">
        <f>ROUND((SUM(BF137:BF471)),  2)</f>
        <v>0</v>
      </c>
      <c r="I34" s="179">
        <v>0.12</v>
      </c>
      <c r="J34" s="178">
        <f>ROUND(((SUM(BF137:BF471))*I34),  2)</f>
        <v>0</v>
      </c>
      <c r="L34" s="26"/>
    </row>
    <row r="35" spans="2:12" s="1" customFormat="1" ht="14.4" hidden="1" customHeight="1">
      <c r="B35" s="26"/>
      <c r="E35" s="24" t="s">
        <v>37</v>
      </c>
      <c r="F35" s="178">
        <f>ROUND((SUM(BG137:BG471)),  2)</f>
        <v>0</v>
      </c>
      <c r="I35" s="179">
        <v>0.21</v>
      </c>
      <c r="J35" s="178">
        <f>0</f>
        <v>0</v>
      </c>
      <c r="L35" s="26"/>
    </row>
    <row r="36" spans="2:12" s="1" customFormat="1" ht="14.4" hidden="1" customHeight="1">
      <c r="B36" s="26"/>
      <c r="E36" s="24" t="s">
        <v>38</v>
      </c>
      <c r="F36" s="178">
        <f>ROUND((SUM(BH137:BH471)),  2)</f>
        <v>0</v>
      </c>
      <c r="I36" s="179">
        <v>0.12</v>
      </c>
      <c r="J36" s="178">
        <f>0</f>
        <v>0</v>
      </c>
      <c r="L36" s="26"/>
    </row>
    <row r="37" spans="2:12" s="1" customFormat="1" ht="14.4" hidden="1" customHeight="1">
      <c r="B37" s="26"/>
      <c r="E37" s="24" t="s">
        <v>39</v>
      </c>
      <c r="F37" s="178">
        <f>ROUND((SUM(BI137:BI471)),  2)</f>
        <v>0</v>
      </c>
      <c r="I37" s="179">
        <v>0</v>
      </c>
      <c r="J37" s="178">
        <f>0</f>
        <v>0</v>
      </c>
      <c r="L37" s="26"/>
    </row>
    <row r="38" spans="2:12" s="1" customFormat="1" ht="6.9" customHeight="1">
      <c r="B38" s="26"/>
      <c r="L38" s="26"/>
    </row>
    <row r="39" spans="2:12" s="1" customFormat="1" ht="25.4" customHeight="1">
      <c r="B39" s="26"/>
      <c r="C39" s="76"/>
      <c r="D39" s="180" t="s">
        <v>40</v>
      </c>
      <c r="E39" s="48"/>
      <c r="F39" s="48"/>
      <c r="G39" s="181" t="s">
        <v>41</v>
      </c>
      <c r="H39" s="182" t="s">
        <v>42</v>
      </c>
      <c r="I39" s="48"/>
      <c r="J39" s="183">
        <f>SUM(J30:J37)</f>
        <v>0</v>
      </c>
      <c r="K39" s="77"/>
      <c r="L39" s="26"/>
    </row>
    <row r="40" spans="2:12" s="1" customFormat="1" ht="14.4" customHeight="1">
      <c r="B40" s="26"/>
      <c r="L40" s="26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6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6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65">
      <c r="B61" s="26"/>
      <c r="D61" s="36" t="s">
        <v>45</v>
      </c>
      <c r="E61" s="28"/>
      <c r="F61" s="184" t="s">
        <v>46</v>
      </c>
      <c r="G61" s="36" t="s">
        <v>45</v>
      </c>
      <c r="H61" s="28"/>
      <c r="I61" s="28"/>
      <c r="J61" s="185" t="s">
        <v>46</v>
      </c>
      <c r="K61" s="28"/>
      <c r="L61" s="26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65">
      <c r="B65" s="26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6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65">
      <c r="B76" s="26"/>
      <c r="D76" s="36" t="s">
        <v>45</v>
      </c>
      <c r="E76" s="28"/>
      <c r="F76" s="184" t="s">
        <v>46</v>
      </c>
      <c r="G76" s="36" t="s">
        <v>45</v>
      </c>
      <c r="H76" s="28"/>
      <c r="I76" s="28"/>
      <c r="J76" s="185" t="s">
        <v>46</v>
      </c>
      <c r="K76" s="28"/>
      <c r="L76" s="26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6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6"/>
    </row>
    <row r="82" spans="2:47" s="1" customFormat="1" ht="24.9" customHeight="1">
      <c r="B82" s="26"/>
      <c r="C82" s="19" t="s">
        <v>84</v>
      </c>
      <c r="L82" s="26"/>
    </row>
    <row r="83" spans="2:47" s="1" customFormat="1" ht="6.9" customHeight="1">
      <c r="B83" s="26"/>
      <c r="L83" s="26"/>
    </row>
    <row r="84" spans="2:47" s="1" customFormat="1" ht="12.05" customHeight="1">
      <c r="B84" s="26"/>
      <c r="C84" s="24" t="s">
        <v>14</v>
      </c>
      <c r="L84" s="26"/>
    </row>
    <row r="85" spans="2:47" s="1" customFormat="1" ht="16.5" customHeight="1">
      <c r="B85" s="26"/>
      <c r="E85" s="257" t="str">
        <f>E7</f>
        <v>Stavební úpravy části objektu Jiřího Horáka 1667, Benešov</v>
      </c>
      <c r="F85" s="258"/>
      <c r="G85" s="258"/>
      <c r="H85" s="258"/>
      <c r="L85" s="26"/>
    </row>
    <row r="86" spans="2:47" s="1" customFormat="1" ht="12.05" customHeight="1">
      <c r="B86" s="26"/>
      <c r="C86" s="24" t="s">
        <v>82</v>
      </c>
      <c r="L86" s="26"/>
    </row>
    <row r="87" spans="2:47" s="1" customFormat="1" ht="16.5" customHeight="1">
      <c r="B87" s="26"/>
      <c r="E87" s="243" t="str">
        <f>E9</f>
        <v>SO 01 - Stavební úpravy</v>
      </c>
      <c r="F87" s="256"/>
      <c r="G87" s="256"/>
      <c r="H87" s="256"/>
      <c r="L87" s="26"/>
    </row>
    <row r="88" spans="2:47" s="1" customFormat="1" ht="6.9" customHeight="1">
      <c r="B88" s="26"/>
      <c r="L88" s="26"/>
    </row>
    <row r="89" spans="2:47" s="1" customFormat="1" ht="12.05" customHeight="1">
      <c r="B89" s="26"/>
      <c r="C89" s="24" t="s">
        <v>18</v>
      </c>
      <c r="F89" s="22" t="str">
        <f>F12</f>
        <v xml:space="preserve"> </v>
      </c>
      <c r="I89" s="24" t="s">
        <v>20</v>
      </c>
      <c r="J89" s="160" t="str">
        <f>IF(J12="","",J12)</f>
        <v>4. 8. 2025</v>
      </c>
      <c r="L89" s="26"/>
    </row>
    <row r="90" spans="2:47" s="1" customFormat="1" ht="6.9" customHeight="1">
      <c r="B90" s="26"/>
      <c r="L90" s="26"/>
    </row>
    <row r="91" spans="2:47" s="1" customFormat="1" ht="15.2" customHeight="1">
      <c r="B91" s="26"/>
      <c r="C91" s="24" t="s">
        <v>22</v>
      </c>
      <c r="F91" s="22" t="str">
        <f>E15</f>
        <v xml:space="preserve"> </v>
      </c>
      <c r="I91" s="24" t="s">
        <v>26</v>
      </c>
      <c r="J91" s="162" t="str">
        <f>E21</f>
        <v xml:space="preserve"> </v>
      </c>
      <c r="L91" s="26"/>
    </row>
    <row r="92" spans="2:47" s="1" customFormat="1" ht="15.2" customHeight="1">
      <c r="B92" s="26"/>
      <c r="C92" s="24" t="s">
        <v>25</v>
      </c>
      <c r="F92" s="22" t="str">
        <f>IF(E18="","",E18)</f>
        <v>Vyplň údaj</v>
      </c>
      <c r="I92" s="24" t="s">
        <v>28</v>
      </c>
      <c r="J92" s="162" t="str">
        <f>E24</f>
        <v xml:space="preserve"> </v>
      </c>
      <c r="L92" s="26"/>
    </row>
    <row r="93" spans="2:47" s="1" customFormat="1" ht="10.3" customHeight="1">
      <c r="B93" s="26"/>
      <c r="L93" s="26"/>
    </row>
    <row r="94" spans="2:47" s="1" customFormat="1" ht="29.25" customHeight="1">
      <c r="B94" s="26"/>
      <c r="C94" s="186" t="s">
        <v>85</v>
      </c>
      <c r="D94" s="76"/>
      <c r="E94" s="76"/>
      <c r="F94" s="76"/>
      <c r="G94" s="76"/>
      <c r="H94" s="76"/>
      <c r="I94" s="76"/>
      <c r="J94" s="187" t="s">
        <v>86</v>
      </c>
      <c r="K94" s="76"/>
      <c r="L94" s="26"/>
    </row>
    <row r="95" spans="2:47" s="1" customFormat="1" ht="10.3" customHeight="1">
      <c r="B95" s="26"/>
      <c r="L95" s="26"/>
    </row>
    <row r="96" spans="2:47" s="1" customFormat="1" ht="22.8" customHeight="1">
      <c r="B96" s="26"/>
      <c r="C96" s="188" t="s">
        <v>87</v>
      </c>
      <c r="J96" s="159">
        <f>J137</f>
        <v>0</v>
      </c>
      <c r="L96" s="26"/>
      <c r="AU96" s="15" t="s">
        <v>88</v>
      </c>
    </row>
    <row r="97" spans="2:12" s="8" customFormat="1" ht="24.9" customHeight="1">
      <c r="B97" s="78"/>
      <c r="D97" s="189" t="s">
        <v>89</v>
      </c>
      <c r="E97" s="190"/>
      <c r="F97" s="190"/>
      <c r="G97" s="190"/>
      <c r="H97" s="190"/>
      <c r="I97" s="190"/>
      <c r="J97" s="191">
        <f>J138</f>
        <v>0</v>
      </c>
      <c r="L97" s="78"/>
    </row>
    <row r="98" spans="2:12" s="9" customFormat="1" ht="19.899999999999999" customHeight="1">
      <c r="B98" s="79"/>
      <c r="D98" s="192" t="s">
        <v>90</v>
      </c>
      <c r="E98" s="193"/>
      <c r="F98" s="193"/>
      <c r="G98" s="193"/>
      <c r="H98" s="193"/>
      <c r="I98" s="193"/>
      <c r="J98" s="194">
        <f>J139</f>
        <v>0</v>
      </c>
      <c r="L98" s="79"/>
    </row>
    <row r="99" spans="2:12" s="9" customFormat="1" ht="19.899999999999999" customHeight="1">
      <c r="B99" s="79"/>
      <c r="D99" s="192" t="s">
        <v>91</v>
      </c>
      <c r="E99" s="193"/>
      <c r="F99" s="193"/>
      <c r="G99" s="193"/>
      <c r="H99" s="193"/>
      <c r="I99" s="193"/>
      <c r="J99" s="194">
        <f>J162</f>
        <v>0</v>
      </c>
      <c r="L99" s="79"/>
    </row>
    <row r="100" spans="2:12" s="9" customFormat="1" ht="19.899999999999999" customHeight="1">
      <c r="B100" s="79"/>
      <c r="D100" s="192" t="s">
        <v>92</v>
      </c>
      <c r="E100" s="193"/>
      <c r="F100" s="193"/>
      <c r="G100" s="193"/>
      <c r="H100" s="193"/>
      <c r="I100" s="193"/>
      <c r="J100" s="194">
        <f>J224</f>
        <v>0</v>
      </c>
      <c r="L100" s="79"/>
    </row>
    <row r="101" spans="2:12" s="9" customFormat="1" ht="19.899999999999999" customHeight="1">
      <c r="B101" s="79"/>
      <c r="D101" s="192" t="s">
        <v>93</v>
      </c>
      <c r="E101" s="193"/>
      <c r="F101" s="193"/>
      <c r="G101" s="193"/>
      <c r="H101" s="193"/>
      <c r="I101" s="193"/>
      <c r="J101" s="194">
        <f>J260</f>
        <v>0</v>
      </c>
      <c r="L101" s="79"/>
    </row>
    <row r="102" spans="2:12" s="9" customFormat="1" ht="19.899999999999999" customHeight="1">
      <c r="B102" s="79"/>
      <c r="D102" s="192" t="s">
        <v>94</v>
      </c>
      <c r="E102" s="193"/>
      <c r="F102" s="193"/>
      <c r="G102" s="193"/>
      <c r="H102" s="193"/>
      <c r="I102" s="193"/>
      <c r="J102" s="194">
        <f>J329</f>
        <v>0</v>
      </c>
      <c r="L102" s="79"/>
    </row>
    <row r="103" spans="2:12" s="8" customFormat="1" ht="24.9" customHeight="1">
      <c r="B103" s="78"/>
      <c r="D103" s="189" t="s">
        <v>95</v>
      </c>
      <c r="E103" s="190"/>
      <c r="F103" s="190"/>
      <c r="G103" s="190"/>
      <c r="H103" s="190"/>
      <c r="I103" s="190"/>
      <c r="J103" s="191">
        <f>J331</f>
        <v>0</v>
      </c>
      <c r="L103" s="78"/>
    </row>
    <row r="104" spans="2:12" s="9" customFormat="1" ht="19.899999999999999" customHeight="1">
      <c r="B104" s="79"/>
      <c r="D104" s="192" t="s">
        <v>96</v>
      </c>
      <c r="E104" s="193"/>
      <c r="F104" s="193"/>
      <c r="G104" s="193"/>
      <c r="H104" s="193"/>
      <c r="I104" s="193"/>
      <c r="J104" s="194">
        <f>J332</f>
        <v>0</v>
      </c>
      <c r="L104" s="79"/>
    </row>
    <row r="105" spans="2:12" s="9" customFormat="1" ht="19.899999999999999" customHeight="1">
      <c r="B105" s="79"/>
      <c r="D105" s="192" t="s">
        <v>97</v>
      </c>
      <c r="E105" s="193"/>
      <c r="F105" s="193"/>
      <c r="G105" s="193"/>
      <c r="H105" s="193"/>
      <c r="I105" s="193"/>
      <c r="J105" s="194">
        <f>J346</f>
        <v>0</v>
      </c>
      <c r="L105" s="79"/>
    </row>
    <row r="106" spans="2:12" s="9" customFormat="1" ht="19.899999999999999" customHeight="1">
      <c r="B106" s="79"/>
      <c r="D106" s="192" t="s">
        <v>98</v>
      </c>
      <c r="E106" s="193"/>
      <c r="F106" s="193"/>
      <c r="G106" s="193"/>
      <c r="H106" s="193"/>
      <c r="I106" s="193"/>
      <c r="J106" s="194">
        <f>J366</f>
        <v>0</v>
      </c>
      <c r="L106" s="79"/>
    </row>
    <row r="107" spans="2:12" s="9" customFormat="1" ht="19.899999999999999" customHeight="1">
      <c r="B107" s="79"/>
      <c r="D107" s="192" t="s">
        <v>99</v>
      </c>
      <c r="E107" s="193"/>
      <c r="F107" s="193"/>
      <c r="G107" s="193"/>
      <c r="H107" s="193"/>
      <c r="I107" s="193"/>
      <c r="J107" s="194">
        <f>J380</f>
        <v>0</v>
      </c>
      <c r="L107" s="79"/>
    </row>
    <row r="108" spans="2:12" s="9" customFormat="1" ht="19.899999999999999" customHeight="1">
      <c r="B108" s="79"/>
      <c r="D108" s="192" t="s">
        <v>100</v>
      </c>
      <c r="E108" s="193"/>
      <c r="F108" s="193"/>
      <c r="G108" s="193"/>
      <c r="H108" s="193"/>
      <c r="I108" s="193"/>
      <c r="J108" s="194">
        <f>J382</f>
        <v>0</v>
      </c>
      <c r="L108" s="79"/>
    </row>
    <row r="109" spans="2:12" s="9" customFormat="1" ht="19.899999999999999" customHeight="1">
      <c r="B109" s="79"/>
      <c r="D109" s="192" t="s">
        <v>101</v>
      </c>
      <c r="E109" s="193"/>
      <c r="F109" s="193"/>
      <c r="G109" s="193"/>
      <c r="H109" s="193"/>
      <c r="I109" s="193"/>
      <c r="J109" s="194">
        <f>J384</f>
        <v>0</v>
      </c>
      <c r="L109" s="79"/>
    </row>
    <row r="110" spans="2:12" s="9" customFormat="1" ht="19.899999999999999" customHeight="1">
      <c r="B110" s="79"/>
      <c r="D110" s="192" t="s">
        <v>102</v>
      </c>
      <c r="E110" s="193"/>
      <c r="F110" s="193"/>
      <c r="G110" s="193"/>
      <c r="H110" s="193"/>
      <c r="I110" s="193"/>
      <c r="J110" s="194">
        <f>J402</f>
        <v>0</v>
      </c>
      <c r="L110" s="79"/>
    </row>
    <row r="111" spans="2:12" s="9" customFormat="1" ht="19.899999999999999" customHeight="1">
      <c r="B111" s="79"/>
      <c r="D111" s="192" t="s">
        <v>103</v>
      </c>
      <c r="E111" s="193"/>
      <c r="F111" s="193"/>
      <c r="G111" s="193"/>
      <c r="H111" s="193"/>
      <c r="I111" s="193"/>
      <c r="J111" s="194">
        <f>J407</f>
        <v>0</v>
      </c>
      <c r="L111" s="79"/>
    </row>
    <row r="112" spans="2:12" s="9" customFormat="1" ht="19.899999999999999" customHeight="1">
      <c r="B112" s="79"/>
      <c r="D112" s="192" t="s">
        <v>104</v>
      </c>
      <c r="E112" s="193"/>
      <c r="F112" s="193"/>
      <c r="G112" s="193"/>
      <c r="H112" s="193"/>
      <c r="I112" s="193"/>
      <c r="J112" s="194">
        <f>J427</f>
        <v>0</v>
      </c>
      <c r="L112" s="79"/>
    </row>
    <row r="113" spans="2:12" s="9" customFormat="1" ht="19.899999999999999" customHeight="1">
      <c r="B113" s="79"/>
      <c r="D113" s="192" t="s">
        <v>105</v>
      </c>
      <c r="E113" s="193"/>
      <c r="F113" s="193"/>
      <c r="G113" s="193"/>
      <c r="H113" s="193"/>
      <c r="I113" s="193"/>
      <c r="J113" s="194">
        <f>J435</f>
        <v>0</v>
      </c>
      <c r="L113" s="79"/>
    </row>
    <row r="114" spans="2:12" s="9" customFormat="1" ht="19.899999999999999" customHeight="1">
      <c r="B114" s="79"/>
      <c r="D114" s="192" t="s">
        <v>106</v>
      </c>
      <c r="E114" s="193"/>
      <c r="F114" s="193"/>
      <c r="G114" s="193"/>
      <c r="H114" s="193"/>
      <c r="I114" s="193"/>
      <c r="J114" s="194">
        <f>J445</f>
        <v>0</v>
      </c>
      <c r="L114" s="79"/>
    </row>
    <row r="115" spans="2:12" s="9" customFormat="1" ht="19.899999999999999" customHeight="1">
      <c r="B115" s="79"/>
      <c r="D115" s="192" t="s">
        <v>107</v>
      </c>
      <c r="E115" s="193"/>
      <c r="F115" s="193"/>
      <c r="G115" s="193"/>
      <c r="H115" s="193"/>
      <c r="I115" s="193"/>
      <c r="J115" s="194">
        <f>J452</f>
        <v>0</v>
      </c>
      <c r="L115" s="79"/>
    </row>
    <row r="116" spans="2:12" s="9" customFormat="1" ht="19.899999999999999" customHeight="1">
      <c r="B116" s="79"/>
      <c r="D116" s="192" t="s">
        <v>108</v>
      </c>
      <c r="E116" s="193"/>
      <c r="F116" s="193"/>
      <c r="G116" s="193"/>
      <c r="H116" s="193"/>
      <c r="I116" s="193"/>
      <c r="J116" s="194">
        <f>J460</f>
        <v>0</v>
      </c>
      <c r="L116" s="79"/>
    </row>
    <row r="117" spans="2:12" s="8" customFormat="1" ht="24.9" customHeight="1">
      <c r="B117" s="78"/>
      <c r="D117" s="189" t="s">
        <v>109</v>
      </c>
      <c r="E117" s="190"/>
      <c r="F117" s="190"/>
      <c r="G117" s="190"/>
      <c r="H117" s="190"/>
      <c r="I117" s="190"/>
      <c r="J117" s="191">
        <f>J467</f>
        <v>0</v>
      </c>
      <c r="L117" s="78"/>
    </row>
    <row r="118" spans="2:12" s="1" customFormat="1" ht="21.9" customHeight="1">
      <c r="B118" s="26"/>
      <c r="L118" s="26"/>
    </row>
    <row r="119" spans="2:12" s="1" customFormat="1" ht="6.9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6"/>
    </row>
    <row r="123" spans="2:12" s="1" customFormat="1" ht="6.9" customHeight="1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26"/>
    </row>
    <row r="124" spans="2:12" s="1" customFormat="1" ht="24.9" customHeight="1">
      <c r="B124" s="26"/>
      <c r="C124" s="19" t="s">
        <v>110</v>
      </c>
      <c r="L124" s="26"/>
    </row>
    <row r="125" spans="2:12" s="1" customFormat="1" ht="6.9" customHeight="1">
      <c r="B125" s="26"/>
      <c r="L125" s="26"/>
    </row>
    <row r="126" spans="2:12" s="1" customFormat="1" ht="12.05" customHeight="1">
      <c r="B126" s="26"/>
      <c r="C126" s="24" t="s">
        <v>14</v>
      </c>
      <c r="L126" s="26"/>
    </row>
    <row r="127" spans="2:12" s="1" customFormat="1" ht="16.5" customHeight="1">
      <c r="B127" s="26"/>
      <c r="E127" s="257" t="str">
        <f>E7</f>
        <v>Stavební úpravy části objektu Jiřího Horáka 1667, Benešov</v>
      </c>
      <c r="F127" s="258"/>
      <c r="G127" s="258"/>
      <c r="H127" s="258"/>
      <c r="L127" s="26"/>
    </row>
    <row r="128" spans="2:12" s="1" customFormat="1" ht="12.05" customHeight="1">
      <c r="B128" s="26"/>
      <c r="C128" s="24" t="s">
        <v>82</v>
      </c>
      <c r="L128" s="26"/>
    </row>
    <row r="129" spans="2:65" s="1" customFormat="1" ht="16.5" customHeight="1">
      <c r="B129" s="26"/>
      <c r="E129" s="243" t="str">
        <f>E9</f>
        <v>SO 01 - Stavební úpravy</v>
      </c>
      <c r="F129" s="256"/>
      <c r="G129" s="256"/>
      <c r="H129" s="256"/>
      <c r="L129" s="26"/>
    </row>
    <row r="130" spans="2:65" s="1" customFormat="1" ht="6.9" customHeight="1">
      <c r="B130" s="26"/>
      <c r="L130" s="26"/>
    </row>
    <row r="131" spans="2:65" s="1" customFormat="1" ht="12.05" customHeight="1">
      <c r="B131" s="26"/>
      <c r="C131" s="24" t="s">
        <v>18</v>
      </c>
      <c r="F131" s="22" t="str">
        <f>F12</f>
        <v xml:space="preserve"> </v>
      </c>
      <c r="I131" s="24" t="s">
        <v>20</v>
      </c>
      <c r="J131" s="160" t="str">
        <f>IF(J12="","",J12)</f>
        <v>4. 8. 2025</v>
      </c>
      <c r="L131" s="26"/>
    </row>
    <row r="132" spans="2:65" s="1" customFormat="1" ht="6.9" customHeight="1">
      <c r="B132" s="26"/>
      <c r="L132" s="26"/>
    </row>
    <row r="133" spans="2:65" s="1" customFormat="1" ht="15.2" customHeight="1">
      <c r="B133" s="26"/>
      <c r="C133" s="24" t="s">
        <v>22</v>
      </c>
      <c r="F133" s="22" t="str">
        <f>E15</f>
        <v xml:space="preserve"> </v>
      </c>
      <c r="I133" s="24" t="s">
        <v>26</v>
      </c>
      <c r="J133" s="162" t="str">
        <f>E21</f>
        <v xml:space="preserve"> </v>
      </c>
      <c r="L133" s="26"/>
    </row>
    <row r="134" spans="2:65" s="1" customFormat="1" ht="15.2" customHeight="1">
      <c r="B134" s="26"/>
      <c r="C134" s="24" t="s">
        <v>25</v>
      </c>
      <c r="F134" s="22" t="str">
        <f>IF(E18="","",E18)</f>
        <v>Vyplň údaj</v>
      </c>
      <c r="I134" s="24" t="s">
        <v>28</v>
      </c>
      <c r="J134" s="162" t="str">
        <f>E24</f>
        <v xml:space="preserve"> </v>
      </c>
      <c r="L134" s="26"/>
    </row>
    <row r="135" spans="2:65" s="1" customFormat="1" ht="10.3" customHeight="1">
      <c r="B135" s="26"/>
      <c r="L135" s="26"/>
    </row>
    <row r="136" spans="2:65" s="10" customFormat="1" ht="29.25" customHeight="1">
      <c r="B136" s="80"/>
      <c r="C136" s="195" t="s">
        <v>111</v>
      </c>
      <c r="D136" s="196" t="s">
        <v>55</v>
      </c>
      <c r="E136" s="196" t="s">
        <v>51</v>
      </c>
      <c r="F136" s="196" t="s">
        <v>52</v>
      </c>
      <c r="G136" s="196" t="s">
        <v>112</v>
      </c>
      <c r="H136" s="196" t="s">
        <v>113</v>
      </c>
      <c r="I136" s="196" t="s">
        <v>114</v>
      </c>
      <c r="J136" s="197" t="s">
        <v>86</v>
      </c>
      <c r="K136" s="81" t="s">
        <v>115</v>
      </c>
      <c r="L136" s="80"/>
      <c r="M136" s="50" t="s">
        <v>1</v>
      </c>
      <c r="N136" s="51" t="s">
        <v>34</v>
      </c>
      <c r="O136" s="51" t="s">
        <v>116</v>
      </c>
      <c r="P136" s="51" t="s">
        <v>117</v>
      </c>
      <c r="Q136" s="51" t="s">
        <v>118</v>
      </c>
      <c r="R136" s="51" t="s">
        <v>119</v>
      </c>
      <c r="S136" s="51" t="s">
        <v>120</v>
      </c>
      <c r="T136" s="52" t="s">
        <v>121</v>
      </c>
    </row>
    <row r="137" spans="2:65" s="1" customFormat="1" ht="22.8" customHeight="1">
      <c r="B137" s="26"/>
      <c r="C137" s="55" t="s">
        <v>122</v>
      </c>
      <c r="J137" s="198">
        <f>BK137</f>
        <v>0</v>
      </c>
      <c r="L137" s="26"/>
      <c r="M137" s="53"/>
      <c r="N137" s="45"/>
      <c r="O137" s="45"/>
      <c r="P137" s="82">
        <f>P138+P331+P467</f>
        <v>2540.0416879999998</v>
      </c>
      <c r="Q137" s="45"/>
      <c r="R137" s="82">
        <f>R138+R331+R467</f>
        <v>86.030811679999985</v>
      </c>
      <c r="S137" s="45"/>
      <c r="T137" s="83">
        <f>T138+T331+T467</f>
        <v>64.311346819999997</v>
      </c>
      <c r="AT137" s="15" t="s">
        <v>69</v>
      </c>
      <c r="AU137" s="15" t="s">
        <v>88</v>
      </c>
      <c r="BK137" s="84">
        <f>BK138+BK331+BK467</f>
        <v>0</v>
      </c>
    </row>
    <row r="138" spans="2:65" s="11" customFormat="1" ht="25.95" customHeight="1">
      <c r="B138" s="85"/>
      <c r="D138" s="86" t="s">
        <v>69</v>
      </c>
      <c r="E138" s="199" t="s">
        <v>123</v>
      </c>
      <c r="F138" s="199" t="s">
        <v>124</v>
      </c>
      <c r="J138" s="200">
        <f>BK138</f>
        <v>0</v>
      </c>
      <c r="L138" s="85"/>
      <c r="M138" s="87"/>
      <c r="P138" s="88">
        <f>P139+P162+P224+P260+P329</f>
        <v>2049.1093989999999</v>
      </c>
      <c r="R138" s="88">
        <f>R139+R162+R224+R260+R329</f>
        <v>76.041671909999991</v>
      </c>
      <c r="T138" s="89">
        <f>T139+T162+T224+T260+T329</f>
        <v>64.116765709999996</v>
      </c>
      <c r="AR138" s="86" t="s">
        <v>78</v>
      </c>
      <c r="AT138" s="90" t="s">
        <v>69</v>
      </c>
      <c r="AU138" s="90" t="s">
        <v>70</v>
      </c>
      <c r="AY138" s="86" t="s">
        <v>125</v>
      </c>
      <c r="BK138" s="91">
        <f>BK139+BK162+BK224+BK260+BK329</f>
        <v>0</v>
      </c>
    </row>
    <row r="139" spans="2:65" s="11" customFormat="1" ht="22.8" customHeight="1">
      <c r="B139" s="85"/>
      <c r="D139" s="86" t="s">
        <v>69</v>
      </c>
      <c r="E139" s="201" t="s">
        <v>126</v>
      </c>
      <c r="F139" s="201" t="s">
        <v>127</v>
      </c>
      <c r="J139" s="202">
        <f>BK139</f>
        <v>0</v>
      </c>
      <c r="L139" s="85"/>
      <c r="M139" s="87"/>
      <c r="P139" s="88">
        <f>SUM(P140:P161)</f>
        <v>42.899511000000004</v>
      </c>
      <c r="R139" s="88">
        <f>SUM(R140:R161)</f>
        <v>5.8417114100000003</v>
      </c>
      <c r="T139" s="89">
        <f>SUM(T140:T161)</f>
        <v>0</v>
      </c>
      <c r="AR139" s="86" t="s">
        <v>78</v>
      </c>
      <c r="AT139" s="90" t="s">
        <v>69</v>
      </c>
      <c r="AU139" s="90" t="s">
        <v>78</v>
      </c>
      <c r="AY139" s="86" t="s">
        <v>125</v>
      </c>
      <c r="BK139" s="91">
        <f>SUM(BK140:BK161)</f>
        <v>0</v>
      </c>
    </row>
    <row r="140" spans="2:65" s="1" customFormat="1" ht="24.2" customHeight="1">
      <c r="B140" s="26"/>
      <c r="C140" s="203" t="s">
        <v>78</v>
      </c>
      <c r="D140" s="203" t="s">
        <v>128</v>
      </c>
      <c r="E140" s="204" t="s">
        <v>129</v>
      </c>
      <c r="F140" s="205" t="s">
        <v>130</v>
      </c>
      <c r="G140" s="206" t="s">
        <v>131</v>
      </c>
      <c r="H140" s="207">
        <v>0.93899999999999995</v>
      </c>
      <c r="I140" s="219"/>
      <c r="J140" s="208">
        <f>ROUND(I140*H140,2)</f>
        <v>0</v>
      </c>
      <c r="K140" s="92"/>
      <c r="L140" s="26"/>
      <c r="M140" s="93" t="s">
        <v>1</v>
      </c>
      <c r="N140" s="94" t="s">
        <v>35</v>
      </c>
      <c r="O140" s="95">
        <v>4.3419999999999996</v>
      </c>
      <c r="P140" s="95">
        <f>O140*H140</f>
        <v>4.0771379999999997</v>
      </c>
      <c r="Q140" s="95">
        <v>0.83499999999999996</v>
      </c>
      <c r="R140" s="95">
        <f>Q140*H140</f>
        <v>0.7840649999999999</v>
      </c>
      <c r="S140" s="95">
        <v>0</v>
      </c>
      <c r="T140" s="96">
        <f>S140*H140</f>
        <v>0</v>
      </c>
      <c r="AR140" s="97" t="s">
        <v>132</v>
      </c>
      <c r="AT140" s="97" t="s">
        <v>128</v>
      </c>
      <c r="AU140" s="97" t="s">
        <v>80</v>
      </c>
      <c r="AY140" s="15" t="s">
        <v>125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15" t="s">
        <v>78</v>
      </c>
      <c r="BK140" s="98">
        <f>ROUND(I140*H140,2)</f>
        <v>0</v>
      </c>
      <c r="BL140" s="15" t="s">
        <v>132</v>
      </c>
      <c r="BM140" s="97" t="s">
        <v>133</v>
      </c>
    </row>
    <row r="141" spans="2:65" s="12" customFormat="1">
      <c r="B141" s="99"/>
      <c r="D141" s="209" t="s">
        <v>134</v>
      </c>
      <c r="E141" s="100" t="s">
        <v>1</v>
      </c>
      <c r="F141" s="210" t="s">
        <v>135</v>
      </c>
      <c r="H141" s="100" t="s">
        <v>1</v>
      </c>
      <c r="L141" s="99"/>
      <c r="M141" s="101"/>
      <c r="T141" s="102"/>
      <c r="AT141" s="100" t="s">
        <v>134</v>
      </c>
      <c r="AU141" s="100" t="s">
        <v>80</v>
      </c>
      <c r="AV141" s="12" t="s">
        <v>78</v>
      </c>
      <c r="AW141" s="12" t="s">
        <v>27</v>
      </c>
      <c r="AX141" s="12" t="s">
        <v>70</v>
      </c>
      <c r="AY141" s="100" t="s">
        <v>125</v>
      </c>
    </row>
    <row r="142" spans="2:65" s="13" customFormat="1">
      <c r="B142" s="103"/>
      <c r="D142" s="209" t="s">
        <v>134</v>
      </c>
      <c r="E142" s="104" t="s">
        <v>1</v>
      </c>
      <c r="F142" s="211" t="s">
        <v>136</v>
      </c>
      <c r="H142" s="212">
        <v>0.55900000000000005</v>
      </c>
      <c r="L142" s="103"/>
      <c r="M142" s="105"/>
      <c r="T142" s="106"/>
      <c r="AT142" s="104" t="s">
        <v>134</v>
      </c>
      <c r="AU142" s="104" t="s">
        <v>80</v>
      </c>
      <c r="AV142" s="13" t="s">
        <v>80</v>
      </c>
      <c r="AW142" s="13" t="s">
        <v>27</v>
      </c>
      <c r="AX142" s="13" t="s">
        <v>70</v>
      </c>
      <c r="AY142" s="104" t="s">
        <v>125</v>
      </c>
    </row>
    <row r="143" spans="2:65" s="13" customFormat="1">
      <c r="B143" s="103"/>
      <c r="D143" s="209" t="s">
        <v>134</v>
      </c>
      <c r="E143" s="104" t="s">
        <v>1</v>
      </c>
      <c r="F143" s="211" t="s">
        <v>137</v>
      </c>
      <c r="H143" s="212">
        <v>0.122</v>
      </c>
      <c r="L143" s="103"/>
      <c r="M143" s="105"/>
      <c r="T143" s="106"/>
      <c r="AT143" s="104" t="s">
        <v>134</v>
      </c>
      <c r="AU143" s="104" t="s">
        <v>80</v>
      </c>
      <c r="AV143" s="13" t="s">
        <v>80</v>
      </c>
      <c r="AW143" s="13" t="s">
        <v>27</v>
      </c>
      <c r="AX143" s="13" t="s">
        <v>70</v>
      </c>
      <c r="AY143" s="104" t="s">
        <v>125</v>
      </c>
    </row>
    <row r="144" spans="2:65" s="13" customFormat="1">
      <c r="B144" s="103"/>
      <c r="D144" s="209" t="s">
        <v>134</v>
      </c>
      <c r="E144" s="104" t="s">
        <v>1</v>
      </c>
      <c r="F144" s="211" t="s">
        <v>138</v>
      </c>
      <c r="H144" s="212">
        <v>0.25800000000000001</v>
      </c>
      <c r="L144" s="103"/>
      <c r="M144" s="105"/>
      <c r="T144" s="106"/>
      <c r="AT144" s="104" t="s">
        <v>134</v>
      </c>
      <c r="AU144" s="104" t="s">
        <v>80</v>
      </c>
      <c r="AV144" s="13" t="s">
        <v>80</v>
      </c>
      <c r="AW144" s="13" t="s">
        <v>27</v>
      </c>
      <c r="AX144" s="13" t="s">
        <v>70</v>
      </c>
      <c r="AY144" s="104" t="s">
        <v>125</v>
      </c>
    </row>
    <row r="145" spans="2:65" s="1" customFormat="1" ht="16.5" customHeight="1">
      <c r="B145" s="26"/>
      <c r="C145" s="203" t="s">
        <v>80</v>
      </c>
      <c r="D145" s="203" t="s">
        <v>128</v>
      </c>
      <c r="E145" s="204" t="s">
        <v>139</v>
      </c>
      <c r="F145" s="205" t="s">
        <v>140</v>
      </c>
      <c r="G145" s="206" t="s">
        <v>131</v>
      </c>
      <c r="H145" s="207">
        <v>0.41899999999999998</v>
      </c>
      <c r="I145" s="219"/>
      <c r="J145" s="208">
        <f>ROUND(I145*H145,2)</f>
        <v>0</v>
      </c>
      <c r="K145" s="92"/>
      <c r="L145" s="26"/>
      <c r="M145" s="93" t="s">
        <v>1</v>
      </c>
      <c r="N145" s="94" t="s">
        <v>35</v>
      </c>
      <c r="O145" s="95">
        <v>4.3419999999999996</v>
      </c>
      <c r="P145" s="95">
        <f>O145*H145</f>
        <v>1.8192979999999999</v>
      </c>
      <c r="Q145" s="95">
        <v>0.83499999999999996</v>
      </c>
      <c r="R145" s="95">
        <f>Q145*H145</f>
        <v>0.34986499999999998</v>
      </c>
      <c r="S145" s="95">
        <v>0</v>
      </c>
      <c r="T145" s="96">
        <f>S145*H145</f>
        <v>0</v>
      </c>
      <c r="AR145" s="97" t="s">
        <v>132</v>
      </c>
      <c r="AT145" s="97" t="s">
        <v>128</v>
      </c>
      <c r="AU145" s="97" t="s">
        <v>80</v>
      </c>
      <c r="AY145" s="15" t="s">
        <v>125</v>
      </c>
      <c r="BE145" s="98">
        <f>IF(N145="základní",J145,0)</f>
        <v>0</v>
      </c>
      <c r="BF145" s="98">
        <f>IF(N145="snížená",J145,0)</f>
        <v>0</v>
      </c>
      <c r="BG145" s="98">
        <f>IF(N145="zákl. přenesená",J145,0)</f>
        <v>0</v>
      </c>
      <c r="BH145" s="98">
        <f>IF(N145="sníž. přenesená",J145,0)</f>
        <v>0</v>
      </c>
      <c r="BI145" s="98">
        <f>IF(N145="nulová",J145,0)</f>
        <v>0</v>
      </c>
      <c r="BJ145" s="15" t="s">
        <v>78</v>
      </c>
      <c r="BK145" s="98">
        <f>ROUND(I145*H145,2)</f>
        <v>0</v>
      </c>
      <c r="BL145" s="15" t="s">
        <v>132</v>
      </c>
      <c r="BM145" s="97" t="s">
        <v>141</v>
      </c>
    </row>
    <row r="146" spans="2:65" s="12" customFormat="1">
      <c r="B146" s="99"/>
      <c r="D146" s="209" t="s">
        <v>134</v>
      </c>
      <c r="E146" s="100" t="s">
        <v>1</v>
      </c>
      <c r="F146" s="210" t="s">
        <v>135</v>
      </c>
      <c r="H146" s="100" t="s">
        <v>1</v>
      </c>
      <c r="L146" s="99"/>
      <c r="M146" s="101"/>
      <c r="T146" s="102"/>
      <c r="AT146" s="100" t="s">
        <v>134</v>
      </c>
      <c r="AU146" s="100" t="s">
        <v>80</v>
      </c>
      <c r="AV146" s="12" t="s">
        <v>78</v>
      </c>
      <c r="AW146" s="12" t="s">
        <v>27</v>
      </c>
      <c r="AX146" s="12" t="s">
        <v>70</v>
      </c>
      <c r="AY146" s="100" t="s">
        <v>125</v>
      </c>
    </row>
    <row r="147" spans="2:65" s="13" customFormat="1">
      <c r="B147" s="103"/>
      <c r="D147" s="209" t="s">
        <v>134</v>
      </c>
      <c r="E147" s="104" t="s">
        <v>1</v>
      </c>
      <c r="F147" s="211" t="s">
        <v>142</v>
      </c>
      <c r="H147" s="212">
        <v>0.41899999999999998</v>
      </c>
      <c r="L147" s="103"/>
      <c r="M147" s="105"/>
      <c r="T147" s="106"/>
      <c r="AT147" s="104" t="s">
        <v>134</v>
      </c>
      <c r="AU147" s="104" t="s">
        <v>80</v>
      </c>
      <c r="AV147" s="13" t="s">
        <v>80</v>
      </c>
      <c r="AW147" s="13" t="s">
        <v>27</v>
      </c>
      <c r="AX147" s="13" t="s">
        <v>70</v>
      </c>
      <c r="AY147" s="104" t="s">
        <v>125</v>
      </c>
    </row>
    <row r="148" spans="2:65" s="1" customFormat="1" ht="24.2" customHeight="1">
      <c r="B148" s="26"/>
      <c r="C148" s="203" t="s">
        <v>126</v>
      </c>
      <c r="D148" s="203" t="s">
        <v>128</v>
      </c>
      <c r="E148" s="204" t="s">
        <v>143</v>
      </c>
      <c r="F148" s="205" t="s">
        <v>144</v>
      </c>
      <c r="G148" s="206" t="s">
        <v>145</v>
      </c>
      <c r="H148" s="207">
        <v>7.4240000000000004</v>
      </c>
      <c r="I148" s="219"/>
      <c r="J148" s="208">
        <f>ROUND(I148*H148,2)</f>
        <v>0</v>
      </c>
      <c r="K148" s="92"/>
      <c r="L148" s="26"/>
      <c r="M148" s="93" t="s">
        <v>1</v>
      </c>
      <c r="N148" s="94" t="s">
        <v>35</v>
      </c>
      <c r="O148" s="95">
        <v>0.52</v>
      </c>
      <c r="P148" s="95">
        <f>O148*H148</f>
        <v>3.8604800000000004</v>
      </c>
      <c r="Q148" s="95">
        <v>6.1719999999999997E-2</v>
      </c>
      <c r="R148" s="95">
        <f>Q148*H148</f>
        <v>0.45820928</v>
      </c>
      <c r="S148" s="95">
        <v>0</v>
      </c>
      <c r="T148" s="96">
        <f>S148*H148</f>
        <v>0</v>
      </c>
      <c r="AR148" s="97" t="s">
        <v>132</v>
      </c>
      <c r="AT148" s="97" t="s">
        <v>128</v>
      </c>
      <c r="AU148" s="97" t="s">
        <v>80</v>
      </c>
      <c r="AY148" s="15" t="s">
        <v>125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15" t="s">
        <v>78</v>
      </c>
      <c r="BK148" s="98">
        <f>ROUND(I148*H148,2)</f>
        <v>0</v>
      </c>
      <c r="BL148" s="15" t="s">
        <v>132</v>
      </c>
      <c r="BM148" s="97" t="s">
        <v>146</v>
      </c>
    </row>
    <row r="149" spans="2:65" s="12" customFormat="1">
      <c r="B149" s="99"/>
      <c r="D149" s="209" t="s">
        <v>134</v>
      </c>
      <c r="E149" s="100" t="s">
        <v>1</v>
      </c>
      <c r="F149" s="210" t="s">
        <v>135</v>
      </c>
      <c r="H149" s="100" t="s">
        <v>1</v>
      </c>
      <c r="L149" s="99"/>
      <c r="M149" s="101"/>
      <c r="T149" s="102"/>
      <c r="AT149" s="100" t="s">
        <v>134</v>
      </c>
      <c r="AU149" s="100" t="s">
        <v>80</v>
      </c>
      <c r="AV149" s="12" t="s">
        <v>78</v>
      </c>
      <c r="AW149" s="12" t="s">
        <v>27</v>
      </c>
      <c r="AX149" s="12" t="s">
        <v>70</v>
      </c>
      <c r="AY149" s="100" t="s">
        <v>125</v>
      </c>
    </row>
    <row r="150" spans="2:65" s="13" customFormat="1">
      <c r="B150" s="103"/>
      <c r="D150" s="209" t="s">
        <v>134</v>
      </c>
      <c r="E150" s="104" t="s">
        <v>1</v>
      </c>
      <c r="F150" s="211" t="s">
        <v>147</v>
      </c>
      <c r="H150" s="212">
        <v>7.4240000000000004</v>
      </c>
      <c r="L150" s="103"/>
      <c r="M150" s="105"/>
      <c r="T150" s="106"/>
      <c r="AT150" s="104" t="s">
        <v>134</v>
      </c>
      <c r="AU150" s="104" t="s">
        <v>80</v>
      </c>
      <c r="AV150" s="13" t="s">
        <v>80</v>
      </c>
      <c r="AW150" s="13" t="s">
        <v>27</v>
      </c>
      <c r="AX150" s="13" t="s">
        <v>70</v>
      </c>
      <c r="AY150" s="104" t="s">
        <v>125</v>
      </c>
    </row>
    <row r="151" spans="2:65" s="1" customFormat="1" ht="24.2" customHeight="1">
      <c r="B151" s="26"/>
      <c r="C151" s="203" t="s">
        <v>132</v>
      </c>
      <c r="D151" s="203" t="s">
        <v>128</v>
      </c>
      <c r="E151" s="204" t="s">
        <v>148</v>
      </c>
      <c r="F151" s="205" t="s">
        <v>149</v>
      </c>
      <c r="G151" s="206" t="s">
        <v>145</v>
      </c>
      <c r="H151" s="207">
        <v>54.640999999999998</v>
      </c>
      <c r="I151" s="219"/>
      <c r="J151" s="208">
        <f>ROUND(I151*H151,2)</f>
        <v>0</v>
      </c>
      <c r="K151" s="92"/>
      <c r="L151" s="26"/>
      <c r="M151" s="93" t="s">
        <v>1</v>
      </c>
      <c r="N151" s="94" t="s">
        <v>35</v>
      </c>
      <c r="O151" s="95">
        <v>0.53500000000000003</v>
      </c>
      <c r="P151" s="95">
        <f>O151*H151</f>
        <v>29.232935000000001</v>
      </c>
      <c r="Q151" s="95">
        <v>6.9980000000000001E-2</v>
      </c>
      <c r="R151" s="95">
        <f>Q151*H151</f>
        <v>3.82377718</v>
      </c>
      <c r="S151" s="95">
        <v>0</v>
      </c>
      <c r="T151" s="96">
        <f>S151*H151</f>
        <v>0</v>
      </c>
      <c r="AR151" s="97" t="s">
        <v>132</v>
      </c>
      <c r="AT151" s="97" t="s">
        <v>128</v>
      </c>
      <c r="AU151" s="97" t="s">
        <v>80</v>
      </c>
      <c r="AY151" s="15" t="s">
        <v>125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15" t="s">
        <v>78</v>
      </c>
      <c r="BK151" s="98">
        <f>ROUND(I151*H151,2)</f>
        <v>0</v>
      </c>
      <c r="BL151" s="15" t="s">
        <v>132</v>
      </c>
      <c r="BM151" s="97" t="s">
        <v>150</v>
      </c>
    </row>
    <row r="152" spans="2:65" s="12" customFormat="1">
      <c r="B152" s="99"/>
      <c r="D152" s="209" t="s">
        <v>134</v>
      </c>
      <c r="E152" s="100" t="s">
        <v>1</v>
      </c>
      <c r="F152" s="210" t="s">
        <v>135</v>
      </c>
      <c r="H152" s="100" t="s">
        <v>1</v>
      </c>
      <c r="L152" s="99"/>
      <c r="M152" s="101"/>
      <c r="T152" s="102"/>
      <c r="AT152" s="100" t="s">
        <v>134</v>
      </c>
      <c r="AU152" s="100" t="s">
        <v>80</v>
      </c>
      <c r="AV152" s="12" t="s">
        <v>78</v>
      </c>
      <c r="AW152" s="12" t="s">
        <v>27</v>
      </c>
      <c r="AX152" s="12" t="s">
        <v>70</v>
      </c>
      <c r="AY152" s="100" t="s">
        <v>125</v>
      </c>
    </row>
    <row r="153" spans="2:65" s="13" customFormat="1">
      <c r="B153" s="103"/>
      <c r="D153" s="209" t="s">
        <v>134</v>
      </c>
      <c r="E153" s="104" t="s">
        <v>1</v>
      </c>
      <c r="F153" s="211" t="s">
        <v>151</v>
      </c>
      <c r="H153" s="212">
        <v>17.177</v>
      </c>
      <c r="L153" s="103"/>
      <c r="M153" s="105"/>
      <c r="T153" s="106"/>
      <c r="AT153" s="104" t="s">
        <v>134</v>
      </c>
      <c r="AU153" s="104" t="s">
        <v>80</v>
      </c>
      <c r="AV153" s="13" t="s">
        <v>80</v>
      </c>
      <c r="AW153" s="13" t="s">
        <v>27</v>
      </c>
      <c r="AX153" s="13" t="s">
        <v>70</v>
      </c>
      <c r="AY153" s="104" t="s">
        <v>125</v>
      </c>
    </row>
    <row r="154" spans="2:65" s="13" customFormat="1">
      <c r="B154" s="103"/>
      <c r="D154" s="209" t="s">
        <v>134</v>
      </c>
      <c r="E154" s="104" t="s">
        <v>1</v>
      </c>
      <c r="F154" s="211" t="s">
        <v>152</v>
      </c>
      <c r="H154" s="212">
        <v>30.847999999999999</v>
      </c>
      <c r="L154" s="103"/>
      <c r="M154" s="105"/>
      <c r="T154" s="106"/>
      <c r="AT154" s="104" t="s">
        <v>134</v>
      </c>
      <c r="AU154" s="104" t="s">
        <v>80</v>
      </c>
      <c r="AV154" s="13" t="s">
        <v>80</v>
      </c>
      <c r="AW154" s="13" t="s">
        <v>27</v>
      </c>
      <c r="AX154" s="13" t="s">
        <v>70</v>
      </c>
      <c r="AY154" s="104" t="s">
        <v>125</v>
      </c>
    </row>
    <row r="155" spans="2:65" s="13" customFormat="1">
      <c r="B155" s="103"/>
      <c r="D155" s="209" t="s">
        <v>134</v>
      </c>
      <c r="E155" s="104" t="s">
        <v>1</v>
      </c>
      <c r="F155" s="211" t="s">
        <v>153</v>
      </c>
      <c r="H155" s="212">
        <v>6.6159999999999997</v>
      </c>
      <c r="L155" s="103"/>
      <c r="M155" s="105"/>
      <c r="T155" s="106"/>
      <c r="AT155" s="104" t="s">
        <v>134</v>
      </c>
      <c r="AU155" s="104" t="s">
        <v>80</v>
      </c>
      <c r="AV155" s="13" t="s">
        <v>80</v>
      </c>
      <c r="AW155" s="13" t="s">
        <v>27</v>
      </c>
      <c r="AX155" s="13" t="s">
        <v>70</v>
      </c>
      <c r="AY155" s="104" t="s">
        <v>125</v>
      </c>
    </row>
    <row r="156" spans="2:65" s="1" customFormat="1" ht="16.5" customHeight="1">
      <c r="B156" s="26"/>
      <c r="C156" s="203" t="s">
        <v>154</v>
      </c>
      <c r="D156" s="203" t="s">
        <v>128</v>
      </c>
      <c r="E156" s="204" t="s">
        <v>155</v>
      </c>
      <c r="F156" s="205" t="s">
        <v>156</v>
      </c>
      <c r="G156" s="206" t="s">
        <v>145</v>
      </c>
      <c r="H156" s="207">
        <v>3.1949999999999998</v>
      </c>
      <c r="I156" s="219"/>
      <c r="J156" s="208">
        <f>ROUND(I156*H156,2)</f>
        <v>0</v>
      </c>
      <c r="K156" s="92"/>
      <c r="L156" s="26"/>
      <c r="M156" s="93" t="s">
        <v>1</v>
      </c>
      <c r="N156" s="94" t="s">
        <v>35</v>
      </c>
      <c r="O156" s="95">
        <v>0.78800000000000003</v>
      </c>
      <c r="P156" s="95">
        <f>O156*H156</f>
        <v>2.5176599999999998</v>
      </c>
      <c r="Q156" s="95">
        <v>8.3409999999999998E-2</v>
      </c>
      <c r="R156" s="95">
        <f>Q156*H156</f>
        <v>0.26649494999999995</v>
      </c>
      <c r="S156" s="95">
        <v>0</v>
      </c>
      <c r="T156" s="96">
        <f>S156*H156</f>
        <v>0</v>
      </c>
      <c r="AR156" s="97" t="s">
        <v>132</v>
      </c>
      <c r="AT156" s="97" t="s">
        <v>128</v>
      </c>
      <c r="AU156" s="97" t="s">
        <v>80</v>
      </c>
      <c r="AY156" s="15" t="s">
        <v>125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15" t="s">
        <v>78</v>
      </c>
      <c r="BK156" s="98">
        <f>ROUND(I156*H156,2)</f>
        <v>0</v>
      </c>
      <c r="BL156" s="15" t="s">
        <v>132</v>
      </c>
      <c r="BM156" s="97" t="s">
        <v>157</v>
      </c>
    </row>
    <row r="157" spans="2:65" s="12" customFormat="1">
      <c r="B157" s="99"/>
      <c r="D157" s="209" t="s">
        <v>134</v>
      </c>
      <c r="E157" s="100" t="s">
        <v>1</v>
      </c>
      <c r="F157" s="210" t="s">
        <v>135</v>
      </c>
      <c r="H157" s="100" t="s">
        <v>1</v>
      </c>
      <c r="L157" s="99"/>
      <c r="M157" s="101"/>
      <c r="T157" s="102"/>
      <c r="AT157" s="100" t="s">
        <v>134</v>
      </c>
      <c r="AU157" s="100" t="s">
        <v>80</v>
      </c>
      <c r="AV157" s="12" t="s">
        <v>78</v>
      </c>
      <c r="AW157" s="12" t="s">
        <v>27</v>
      </c>
      <c r="AX157" s="12" t="s">
        <v>70</v>
      </c>
      <c r="AY157" s="100" t="s">
        <v>125</v>
      </c>
    </row>
    <row r="158" spans="2:65" s="13" customFormat="1">
      <c r="B158" s="103"/>
      <c r="D158" s="209" t="s">
        <v>134</v>
      </c>
      <c r="E158" s="104" t="s">
        <v>1</v>
      </c>
      <c r="F158" s="211" t="s">
        <v>158</v>
      </c>
      <c r="H158" s="212">
        <v>3.1949999999999998</v>
      </c>
      <c r="L158" s="103"/>
      <c r="M158" s="105"/>
      <c r="T158" s="106"/>
      <c r="AT158" s="104" t="s">
        <v>134</v>
      </c>
      <c r="AU158" s="104" t="s">
        <v>80</v>
      </c>
      <c r="AV158" s="13" t="s">
        <v>80</v>
      </c>
      <c r="AW158" s="13" t="s">
        <v>27</v>
      </c>
      <c r="AX158" s="13" t="s">
        <v>70</v>
      </c>
      <c r="AY158" s="104" t="s">
        <v>125</v>
      </c>
    </row>
    <row r="159" spans="2:65" s="1" customFormat="1" ht="33" customHeight="1">
      <c r="B159" s="26"/>
      <c r="C159" s="203" t="s">
        <v>159</v>
      </c>
      <c r="D159" s="203" t="s">
        <v>128</v>
      </c>
      <c r="E159" s="204" t="s">
        <v>160</v>
      </c>
      <c r="F159" s="205" t="s">
        <v>161</v>
      </c>
      <c r="G159" s="206" t="s">
        <v>162</v>
      </c>
      <c r="H159" s="207">
        <v>6</v>
      </c>
      <c r="I159" s="219"/>
      <c r="J159" s="208">
        <f>ROUND(I159*H159,2)</f>
        <v>0</v>
      </c>
      <c r="K159" s="92"/>
      <c r="L159" s="26"/>
      <c r="M159" s="93" t="s">
        <v>1</v>
      </c>
      <c r="N159" s="94" t="s">
        <v>35</v>
      </c>
      <c r="O159" s="95">
        <v>0.23200000000000001</v>
      </c>
      <c r="P159" s="95">
        <f>O159*H159</f>
        <v>1.3920000000000001</v>
      </c>
      <c r="Q159" s="95">
        <v>2.6550000000000001E-2</v>
      </c>
      <c r="R159" s="95">
        <f>Q159*H159</f>
        <v>0.1593</v>
      </c>
      <c r="S159" s="95">
        <v>0</v>
      </c>
      <c r="T159" s="96">
        <f>S159*H159</f>
        <v>0</v>
      </c>
      <c r="AR159" s="97" t="s">
        <v>132</v>
      </c>
      <c r="AT159" s="97" t="s">
        <v>128</v>
      </c>
      <c r="AU159" s="97" t="s">
        <v>80</v>
      </c>
      <c r="AY159" s="15" t="s">
        <v>125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15" t="s">
        <v>78</v>
      </c>
      <c r="BK159" s="98">
        <f>ROUND(I159*H159,2)</f>
        <v>0</v>
      </c>
      <c r="BL159" s="15" t="s">
        <v>132</v>
      </c>
      <c r="BM159" s="97" t="s">
        <v>163</v>
      </c>
    </row>
    <row r="160" spans="2:65" s="12" customFormat="1">
      <c r="B160" s="99"/>
      <c r="D160" s="209" t="s">
        <v>134</v>
      </c>
      <c r="E160" s="100" t="s">
        <v>1</v>
      </c>
      <c r="F160" s="210" t="s">
        <v>135</v>
      </c>
      <c r="H160" s="100" t="s">
        <v>1</v>
      </c>
      <c r="L160" s="99"/>
      <c r="M160" s="101"/>
      <c r="T160" s="102"/>
      <c r="AT160" s="100" t="s">
        <v>134</v>
      </c>
      <c r="AU160" s="100" t="s">
        <v>80</v>
      </c>
      <c r="AV160" s="12" t="s">
        <v>78</v>
      </c>
      <c r="AW160" s="12" t="s">
        <v>27</v>
      </c>
      <c r="AX160" s="12" t="s">
        <v>70</v>
      </c>
      <c r="AY160" s="100" t="s">
        <v>125</v>
      </c>
    </row>
    <row r="161" spans="2:65" s="13" customFormat="1">
      <c r="B161" s="103"/>
      <c r="D161" s="209" t="s">
        <v>134</v>
      </c>
      <c r="E161" s="104" t="s">
        <v>1</v>
      </c>
      <c r="F161" s="211" t="s">
        <v>159</v>
      </c>
      <c r="H161" s="212">
        <v>6</v>
      </c>
      <c r="L161" s="103"/>
      <c r="M161" s="105"/>
      <c r="T161" s="106"/>
      <c r="AT161" s="104" t="s">
        <v>134</v>
      </c>
      <c r="AU161" s="104" t="s">
        <v>80</v>
      </c>
      <c r="AV161" s="13" t="s">
        <v>80</v>
      </c>
      <c r="AW161" s="13" t="s">
        <v>27</v>
      </c>
      <c r="AX161" s="13" t="s">
        <v>70</v>
      </c>
      <c r="AY161" s="104" t="s">
        <v>125</v>
      </c>
    </row>
    <row r="162" spans="2:65" s="11" customFormat="1" ht="22.8" customHeight="1">
      <c r="B162" s="85"/>
      <c r="D162" s="86" t="s">
        <v>69</v>
      </c>
      <c r="E162" s="201" t="s">
        <v>159</v>
      </c>
      <c r="F162" s="201" t="s">
        <v>164</v>
      </c>
      <c r="J162" s="202">
        <f>BK162</f>
        <v>0</v>
      </c>
      <c r="L162" s="85"/>
      <c r="M162" s="87"/>
      <c r="P162" s="88">
        <f>SUM(P163:P223)</f>
        <v>920.05756599999984</v>
      </c>
      <c r="R162" s="88">
        <f>SUM(R163:R223)</f>
        <v>70.150874899999991</v>
      </c>
      <c r="T162" s="89">
        <f>SUM(T163:T223)</f>
        <v>2.3534599999999999E-3</v>
      </c>
      <c r="AR162" s="86" t="s">
        <v>78</v>
      </c>
      <c r="AT162" s="90" t="s">
        <v>69</v>
      </c>
      <c r="AU162" s="90" t="s">
        <v>78</v>
      </c>
      <c r="AY162" s="86" t="s">
        <v>125</v>
      </c>
      <c r="BK162" s="91">
        <f>SUM(BK163:BK223)</f>
        <v>0</v>
      </c>
    </row>
    <row r="163" spans="2:65" s="1" customFormat="1" ht="24.2" customHeight="1">
      <c r="B163" s="26"/>
      <c r="C163" s="203" t="s">
        <v>165</v>
      </c>
      <c r="D163" s="203" t="s">
        <v>128</v>
      </c>
      <c r="E163" s="204" t="s">
        <v>166</v>
      </c>
      <c r="F163" s="205" t="s">
        <v>167</v>
      </c>
      <c r="G163" s="206" t="s">
        <v>145</v>
      </c>
      <c r="H163" s="207">
        <v>176.44</v>
      </c>
      <c r="I163" s="219"/>
      <c r="J163" s="208">
        <f>ROUND(I163*H163,2)</f>
        <v>0</v>
      </c>
      <c r="K163" s="92"/>
      <c r="L163" s="26"/>
      <c r="M163" s="93" t="s">
        <v>1</v>
      </c>
      <c r="N163" s="94" t="s">
        <v>35</v>
      </c>
      <c r="O163" s="95">
        <v>0.439</v>
      </c>
      <c r="P163" s="95">
        <f>O163*H163</f>
        <v>77.457160000000002</v>
      </c>
      <c r="Q163" s="95">
        <v>1.7600000000000001E-2</v>
      </c>
      <c r="R163" s="95">
        <f>Q163*H163</f>
        <v>3.1053440000000001</v>
      </c>
      <c r="S163" s="95">
        <v>0</v>
      </c>
      <c r="T163" s="96">
        <f>S163*H163</f>
        <v>0</v>
      </c>
      <c r="AR163" s="97" t="s">
        <v>132</v>
      </c>
      <c r="AT163" s="97" t="s">
        <v>128</v>
      </c>
      <c r="AU163" s="97" t="s">
        <v>80</v>
      </c>
      <c r="AY163" s="15" t="s">
        <v>125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15" t="s">
        <v>78</v>
      </c>
      <c r="BK163" s="98">
        <f>ROUND(I163*H163,2)</f>
        <v>0</v>
      </c>
      <c r="BL163" s="15" t="s">
        <v>132</v>
      </c>
      <c r="BM163" s="97" t="s">
        <v>168</v>
      </c>
    </row>
    <row r="164" spans="2:65" s="12" customFormat="1">
      <c r="B164" s="99"/>
      <c r="D164" s="209" t="s">
        <v>134</v>
      </c>
      <c r="E164" s="100" t="s">
        <v>1</v>
      </c>
      <c r="F164" s="210" t="s">
        <v>169</v>
      </c>
      <c r="H164" s="100" t="s">
        <v>1</v>
      </c>
      <c r="L164" s="99"/>
      <c r="M164" s="101"/>
      <c r="T164" s="102"/>
      <c r="AT164" s="100" t="s">
        <v>134</v>
      </c>
      <c r="AU164" s="100" t="s">
        <v>80</v>
      </c>
      <c r="AV164" s="12" t="s">
        <v>78</v>
      </c>
      <c r="AW164" s="12" t="s">
        <v>27</v>
      </c>
      <c r="AX164" s="12" t="s">
        <v>70</v>
      </c>
      <c r="AY164" s="100" t="s">
        <v>125</v>
      </c>
    </row>
    <row r="165" spans="2:65" s="13" customFormat="1">
      <c r="B165" s="103"/>
      <c r="D165" s="209" t="s">
        <v>134</v>
      </c>
      <c r="E165" s="104" t="s">
        <v>1</v>
      </c>
      <c r="F165" s="211" t="s">
        <v>170</v>
      </c>
      <c r="H165" s="212">
        <v>176.44</v>
      </c>
      <c r="L165" s="103"/>
      <c r="M165" s="105"/>
      <c r="T165" s="106"/>
      <c r="AT165" s="104" t="s">
        <v>134</v>
      </c>
      <c r="AU165" s="104" t="s">
        <v>80</v>
      </c>
      <c r="AV165" s="13" t="s">
        <v>80</v>
      </c>
      <c r="AW165" s="13" t="s">
        <v>27</v>
      </c>
      <c r="AX165" s="13" t="s">
        <v>70</v>
      </c>
      <c r="AY165" s="104" t="s">
        <v>125</v>
      </c>
    </row>
    <row r="166" spans="2:65" s="1" customFormat="1" ht="24.2" customHeight="1">
      <c r="B166" s="26"/>
      <c r="C166" s="203" t="s">
        <v>171</v>
      </c>
      <c r="D166" s="203" t="s">
        <v>128</v>
      </c>
      <c r="E166" s="204" t="s">
        <v>172</v>
      </c>
      <c r="F166" s="205" t="s">
        <v>173</v>
      </c>
      <c r="G166" s="206" t="s">
        <v>145</v>
      </c>
      <c r="H166" s="207">
        <v>451.24099999999999</v>
      </c>
      <c r="I166" s="219"/>
      <c r="J166" s="208">
        <f>ROUND(I166*H166,2)</f>
        <v>0</v>
      </c>
      <c r="K166" s="92"/>
      <c r="L166" s="26"/>
      <c r="M166" s="93" t="s">
        <v>1</v>
      </c>
      <c r="N166" s="94" t="s">
        <v>35</v>
      </c>
      <c r="O166" s="95">
        <v>0.46600000000000003</v>
      </c>
      <c r="P166" s="95">
        <f>O166*H166</f>
        <v>210.27830600000001</v>
      </c>
      <c r="Q166" s="95">
        <v>2.9499999999999998E-2</v>
      </c>
      <c r="R166" s="95">
        <f>Q166*H166</f>
        <v>13.311609499999999</v>
      </c>
      <c r="S166" s="95">
        <v>0</v>
      </c>
      <c r="T166" s="96">
        <f>S166*H166</f>
        <v>0</v>
      </c>
      <c r="AR166" s="97" t="s">
        <v>132</v>
      </c>
      <c r="AT166" s="97" t="s">
        <v>128</v>
      </c>
      <c r="AU166" s="97" t="s">
        <v>80</v>
      </c>
      <c r="AY166" s="15" t="s">
        <v>125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15" t="s">
        <v>78</v>
      </c>
      <c r="BK166" s="98">
        <f>ROUND(I166*H166,2)</f>
        <v>0</v>
      </c>
      <c r="BL166" s="15" t="s">
        <v>132</v>
      </c>
      <c r="BM166" s="97" t="s">
        <v>174</v>
      </c>
    </row>
    <row r="167" spans="2:65" s="12" customFormat="1">
      <c r="B167" s="99"/>
      <c r="D167" s="209" t="s">
        <v>134</v>
      </c>
      <c r="E167" s="100" t="s">
        <v>1</v>
      </c>
      <c r="F167" s="210" t="s">
        <v>135</v>
      </c>
      <c r="H167" s="100" t="s">
        <v>1</v>
      </c>
      <c r="L167" s="99"/>
      <c r="M167" s="101"/>
      <c r="T167" s="102"/>
      <c r="AT167" s="100" t="s">
        <v>134</v>
      </c>
      <c r="AU167" s="100" t="s">
        <v>80</v>
      </c>
      <c r="AV167" s="12" t="s">
        <v>78</v>
      </c>
      <c r="AW167" s="12" t="s">
        <v>27</v>
      </c>
      <c r="AX167" s="12" t="s">
        <v>70</v>
      </c>
      <c r="AY167" s="100" t="s">
        <v>125</v>
      </c>
    </row>
    <row r="168" spans="2:65" s="13" customFormat="1" ht="20.6">
      <c r="B168" s="103"/>
      <c r="D168" s="209" t="s">
        <v>134</v>
      </c>
      <c r="E168" s="104" t="s">
        <v>1</v>
      </c>
      <c r="F168" s="211" t="s">
        <v>175</v>
      </c>
      <c r="H168" s="212">
        <v>451.24099999999999</v>
      </c>
      <c r="L168" s="103"/>
      <c r="M168" s="105"/>
      <c r="T168" s="106"/>
      <c r="AT168" s="104" t="s">
        <v>134</v>
      </c>
      <c r="AU168" s="104" t="s">
        <v>80</v>
      </c>
      <c r="AV168" s="13" t="s">
        <v>80</v>
      </c>
      <c r="AW168" s="13" t="s">
        <v>27</v>
      </c>
      <c r="AX168" s="13" t="s">
        <v>70</v>
      </c>
      <c r="AY168" s="104" t="s">
        <v>125</v>
      </c>
    </row>
    <row r="169" spans="2:65" s="1" customFormat="1" ht="24.2" customHeight="1">
      <c r="B169" s="26"/>
      <c r="C169" s="203" t="s">
        <v>176</v>
      </c>
      <c r="D169" s="203" t="s">
        <v>128</v>
      </c>
      <c r="E169" s="204" t="s">
        <v>177</v>
      </c>
      <c r="F169" s="205" t="s">
        <v>178</v>
      </c>
      <c r="G169" s="206" t="s">
        <v>145</v>
      </c>
      <c r="H169" s="207">
        <v>120.5</v>
      </c>
      <c r="I169" s="219"/>
      <c r="J169" s="208">
        <f>ROUND(I169*H169,2)</f>
        <v>0</v>
      </c>
      <c r="K169" s="92"/>
      <c r="L169" s="26"/>
      <c r="M169" s="93" t="s">
        <v>1</v>
      </c>
      <c r="N169" s="94" t="s">
        <v>35</v>
      </c>
      <c r="O169" s="95">
        <v>0.39</v>
      </c>
      <c r="P169" s="95">
        <f>O169*H169</f>
        <v>46.995000000000005</v>
      </c>
      <c r="Q169" s="95">
        <v>1.54E-2</v>
      </c>
      <c r="R169" s="95">
        <f>Q169*H169</f>
        <v>1.8557000000000001</v>
      </c>
      <c r="S169" s="95">
        <v>0</v>
      </c>
      <c r="T169" s="96">
        <f>S169*H169</f>
        <v>0</v>
      </c>
      <c r="AR169" s="97" t="s">
        <v>132</v>
      </c>
      <c r="AT169" s="97" t="s">
        <v>128</v>
      </c>
      <c r="AU169" s="97" t="s">
        <v>80</v>
      </c>
      <c r="AY169" s="15" t="s">
        <v>125</v>
      </c>
      <c r="BE169" s="98">
        <f>IF(N169="základní",J169,0)</f>
        <v>0</v>
      </c>
      <c r="BF169" s="98">
        <f>IF(N169="snížená",J169,0)</f>
        <v>0</v>
      </c>
      <c r="BG169" s="98">
        <f>IF(N169="zákl. přenesená",J169,0)</f>
        <v>0</v>
      </c>
      <c r="BH169" s="98">
        <f>IF(N169="sníž. přenesená",J169,0)</f>
        <v>0</v>
      </c>
      <c r="BI169" s="98">
        <f>IF(N169="nulová",J169,0)</f>
        <v>0</v>
      </c>
      <c r="BJ169" s="15" t="s">
        <v>78</v>
      </c>
      <c r="BK169" s="98">
        <f>ROUND(I169*H169,2)</f>
        <v>0</v>
      </c>
      <c r="BL169" s="15" t="s">
        <v>132</v>
      </c>
      <c r="BM169" s="97" t="s">
        <v>179</v>
      </c>
    </row>
    <row r="170" spans="2:65" s="12" customFormat="1">
      <c r="B170" s="99"/>
      <c r="D170" s="209" t="s">
        <v>134</v>
      </c>
      <c r="E170" s="100" t="s">
        <v>1</v>
      </c>
      <c r="F170" s="210" t="s">
        <v>135</v>
      </c>
      <c r="H170" s="100" t="s">
        <v>1</v>
      </c>
      <c r="L170" s="99"/>
      <c r="M170" s="101"/>
      <c r="T170" s="102"/>
      <c r="AT170" s="100" t="s">
        <v>134</v>
      </c>
      <c r="AU170" s="100" t="s">
        <v>80</v>
      </c>
      <c r="AV170" s="12" t="s">
        <v>78</v>
      </c>
      <c r="AW170" s="12" t="s">
        <v>27</v>
      </c>
      <c r="AX170" s="12" t="s">
        <v>70</v>
      </c>
      <c r="AY170" s="100" t="s">
        <v>125</v>
      </c>
    </row>
    <row r="171" spans="2:65" s="13" customFormat="1">
      <c r="B171" s="103"/>
      <c r="D171" s="209" t="s">
        <v>134</v>
      </c>
      <c r="E171" s="104" t="s">
        <v>1</v>
      </c>
      <c r="F171" s="211" t="s">
        <v>180</v>
      </c>
      <c r="H171" s="212">
        <v>120.5</v>
      </c>
      <c r="L171" s="103"/>
      <c r="M171" s="105"/>
      <c r="T171" s="106"/>
      <c r="AT171" s="104" t="s">
        <v>134</v>
      </c>
      <c r="AU171" s="104" t="s">
        <v>80</v>
      </c>
      <c r="AV171" s="13" t="s">
        <v>80</v>
      </c>
      <c r="AW171" s="13" t="s">
        <v>27</v>
      </c>
      <c r="AX171" s="13" t="s">
        <v>70</v>
      </c>
      <c r="AY171" s="104" t="s">
        <v>125</v>
      </c>
    </row>
    <row r="172" spans="2:65" s="1" customFormat="1" ht="21.75" customHeight="1">
      <c r="B172" s="26"/>
      <c r="C172" s="203" t="s">
        <v>181</v>
      </c>
      <c r="D172" s="203" t="s">
        <v>128</v>
      </c>
      <c r="E172" s="204" t="s">
        <v>182</v>
      </c>
      <c r="F172" s="205" t="s">
        <v>183</v>
      </c>
      <c r="G172" s="206" t="s">
        <v>145</v>
      </c>
      <c r="H172" s="207">
        <v>591.529</v>
      </c>
      <c r="I172" s="219"/>
      <c r="J172" s="208">
        <f>ROUND(I172*H172,2)</f>
        <v>0</v>
      </c>
      <c r="K172" s="92"/>
      <c r="L172" s="26"/>
      <c r="M172" s="93" t="s">
        <v>1</v>
      </c>
      <c r="N172" s="94" t="s">
        <v>35</v>
      </c>
      <c r="O172" s="95">
        <v>0.36</v>
      </c>
      <c r="P172" s="95">
        <f>O172*H172</f>
        <v>212.95043999999999</v>
      </c>
      <c r="Q172" s="95">
        <v>4.3800000000000002E-3</v>
      </c>
      <c r="R172" s="95">
        <f>Q172*H172</f>
        <v>2.5908970200000003</v>
      </c>
      <c r="S172" s="95">
        <v>0</v>
      </c>
      <c r="T172" s="96">
        <f>S172*H172</f>
        <v>0</v>
      </c>
      <c r="AR172" s="97" t="s">
        <v>132</v>
      </c>
      <c r="AT172" s="97" t="s">
        <v>128</v>
      </c>
      <c r="AU172" s="97" t="s">
        <v>80</v>
      </c>
      <c r="AY172" s="15" t="s">
        <v>125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15" t="s">
        <v>78</v>
      </c>
      <c r="BK172" s="98">
        <f>ROUND(I172*H172,2)</f>
        <v>0</v>
      </c>
      <c r="BL172" s="15" t="s">
        <v>132</v>
      </c>
      <c r="BM172" s="97" t="s">
        <v>184</v>
      </c>
    </row>
    <row r="173" spans="2:65" s="12" customFormat="1">
      <c r="B173" s="99"/>
      <c r="D173" s="209" t="s">
        <v>134</v>
      </c>
      <c r="E173" s="100" t="s">
        <v>1</v>
      </c>
      <c r="F173" s="210" t="s">
        <v>135</v>
      </c>
      <c r="H173" s="100" t="s">
        <v>1</v>
      </c>
      <c r="L173" s="99"/>
      <c r="M173" s="101"/>
      <c r="T173" s="102"/>
      <c r="AT173" s="100" t="s">
        <v>134</v>
      </c>
      <c r="AU173" s="100" t="s">
        <v>80</v>
      </c>
      <c r="AV173" s="12" t="s">
        <v>78</v>
      </c>
      <c r="AW173" s="12" t="s">
        <v>27</v>
      </c>
      <c r="AX173" s="12" t="s">
        <v>70</v>
      </c>
      <c r="AY173" s="100" t="s">
        <v>125</v>
      </c>
    </row>
    <row r="174" spans="2:65" s="13" customFormat="1" ht="20.6">
      <c r="B174" s="103"/>
      <c r="D174" s="209" t="s">
        <v>134</v>
      </c>
      <c r="E174" s="104" t="s">
        <v>1</v>
      </c>
      <c r="F174" s="211" t="s">
        <v>185</v>
      </c>
      <c r="H174" s="212">
        <v>591.529</v>
      </c>
      <c r="L174" s="103"/>
      <c r="M174" s="105"/>
      <c r="T174" s="106"/>
      <c r="AT174" s="104" t="s">
        <v>134</v>
      </c>
      <c r="AU174" s="104" t="s">
        <v>80</v>
      </c>
      <c r="AV174" s="13" t="s">
        <v>80</v>
      </c>
      <c r="AW174" s="13" t="s">
        <v>27</v>
      </c>
      <c r="AX174" s="13" t="s">
        <v>70</v>
      </c>
      <c r="AY174" s="104" t="s">
        <v>125</v>
      </c>
    </row>
    <row r="175" spans="2:65" s="1" customFormat="1" ht="24.2" customHeight="1">
      <c r="B175" s="26"/>
      <c r="C175" s="203" t="s">
        <v>186</v>
      </c>
      <c r="D175" s="203" t="s">
        <v>128</v>
      </c>
      <c r="E175" s="204" t="s">
        <v>187</v>
      </c>
      <c r="F175" s="205" t="s">
        <v>188</v>
      </c>
      <c r="G175" s="206" t="s">
        <v>145</v>
      </c>
      <c r="H175" s="207">
        <v>3.2850000000000001</v>
      </c>
      <c r="I175" s="219"/>
      <c r="J175" s="208">
        <f>ROUND(I175*H175,2)</f>
        <v>0</v>
      </c>
      <c r="K175" s="92"/>
      <c r="L175" s="26"/>
      <c r="M175" s="93" t="s">
        <v>1</v>
      </c>
      <c r="N175" s="94" t="s">
        <v>35</v>
      </c>
      <c r="O175" s="95">
        <v>0.5</v>
      </c>
      <c r="P175" s="95">
        <f>O175*H175</f>
        <v>1.6425000000000001</v>
      </c>
      <c r="Q175" s="95">
        <v>4.4099999999999999E-3</v>
      </c>
      <c r="R175" s="95">
        <f>Q175*H175</f>
        <v>1.4486850000000001E-2</v>
      </c>
      <c r="S175" s="95">
        <v>0</v>
      </c>
      <c r="T175" s="96">
        <f>S175*H175</f>
        <v>0</v>
      </c>
      <c r="AR175" s="97" t="s">
        <v>132</v>
      </c>
      <c r="AT175" s="97" t="s">
        <v>128</v>
      </c>
      <c r="AU175" s="97" t="s">
        <v>80</v>
      </c>
      <c r="AY175" s="15" t="s">
        <v>125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15" t="s">
        <v>78</v>
      </c>
      <c r="BK175" s="98">
        <f>ROUND(I175*H175,2)</f>
        <v>0</v>
      </c>
      <c r="BL175" s="15" t="s">
        <v>132</v>
      </c>
      <c r="BM175" s="97" t="s">
        <v>189</v>
      </c>
    </row>
    <row r="176" spans="2:65" s="12" customFormat="1">
      <c r="B176" s="99"/>
      <c r="D176" s="209" t="s">
        <v>134</v>
      </c>
      <c r="E176" s="100" t="s">
        <v>1</v>
      </c>
      <c r="F176" s="210" t="s">
        <v>135</v>
      </c>
      <c r="H176" s="100" t="s">
        <v>1</v>
      </c>
      <c r="L176" s="99"/>
      <c r="M176" s="101"/>
      <c r="T176" s="102"/>
      <c r="AT176" s="100" t="s">
        <v>134</v>
      </c>
      <c r="AU176" s="100" t="s">
        <v>80</v>
      </c>
      <c r="AV176" s="12" t="s">
        <v>78</v>
      </c>
      <c r="AW176" s="12" t="s">
        <v>27</v>
      </c>
      <c r="AX176" s="12" t="s">
        <v>70</v>
      </c>
      <c r="AY176" s="100" t="s">
        <v>125</v>
      </c>
    </row>
    <row r="177" spans="2:65" s="13" customFormat="1">
      <c r="B177" s="103"/>
      <c r="D177" s="209" t="s">
        <v>134</v>
      </c>
      <c r="E177" s="104" t="s">
        <v>1</v>
      </c>
      <c r="F177" s="211" t="s">
        <v>190</v>
      </c>
      <c r="H177" s="212">
        <v>3.2850000000000001</v>
      </c>
      <c r="L177" s="103"/>
      <c r="M177" s="105"/>
      <c r="T177" s="106"/>
      <c r="AT177" s="104" t="s">
        <v>134</v>
      </c>
      <c r="AU177" s="104" t="s">
        <v>80</v>
      </c>
      <c r="AV177" s="13" t="s">
        <v>80</v>
      </c>
      <c r="AW177" s="13" t="s">
        <v>27</v>
      </c>
      <c r="AX177" s="13" t="s">
        <v>70</v>
      </c>
      <c r="AY177" s="104" t="s">
        <v>125</v>
      </c>
    </row>
    <row r="178" spans="2:65" s="1" customFormat="1" ht="21.75" customHeight="1">
      <c r="B178" s="26"/>
      <c r="C178" s="203" t="s">
        <v>8</v>
      </c>
      <c r="D178" s="203" t="s">
        <v>128</v>
      </c>
      <c r="E178" s="204" t="s">
        <v>191</v>
      </c>
      <c r="F178" s="205" t="s">
        <v>192</v>
      </c>
      <c r="G178" s="206" t="s">
        <v>145</v>
      </c>
      <c r="H178" s="207">
        <v>176.44</v>
      </c>
      <c r="I178" s="219"/>
      <c r="J178" s="208">
        <f>ROUND(I178*H178,2)</f>
        <v>0</v>
      </c>
      <c r="K178" s="92"/>
      <c r="L178" s="26"/>
      <c r="M178" s="93" t="s">
        <v>1</v>
      </c>
      <c r="N178" s="94" t="s">
        <v>35</v>
      </c>
      <c r="O178" s="95">
        <v>0.35799999999999998</v>
      </c>
      <c r="P178" s="95">
        <f>O178*H178</f>
        <v>63.165519999999994</v>
      </c>
      <c r="Q178" s="95">
        <v>4.0000000000000001E-3</v>
      </c>
      <c r="R178" s="95">
        <f>Q178*H178</f>
        <v>0.70576000000000005</v>
      </c>
      <c r="S178" s="95">
        <v>0</v>
      </c>
      <c r="T178" s="96">
        <f>S178*H178</f>
        <v>0</v>
      </c>
      <c r="AR178" s="97" t="s">
        <v>132</v>
      </c>
      <c r="AT178" s="97" t="s">
        <v>128</v>
      </c>
      <c r="AU178" s="97" t="s">
        <v>80</v>
      </c>
      <c r="AY178" s="15" t="s">
        <v>125</v>
      </c>
      <c r="BE178" s="98">
        <f>IF(N178="základní",J178,0)</f>
        <v>0</v>
      </c>
      <c r="BF178" s="98">
        <f>IF(N178="snížená",J178,0)</f>
        <v>0</v>
      </c>
      <c r="BG178" s="98">
        <f>IF(N178="zákl. přenesená",J178,0)</f>
        <v>0</v>
      </c>
      <c r="BH178" s="98">
        <f>IF(N178="sníž. přenesená",J178,0)</f>
        <v>0</v>
      </c>
      <c r="BI178" s="98">
        <f>IF(N178="nulová",J178,0)</f>
        <v>0</v>
      </c>
      <c r="BJ178" s="15" t="s">
        <v>78</v>
      </c>
      <c r="BK178" s="98">
        <f>ROUND(I178*H178,2)</f>
        <v>0</v>
      </c>
      <c r="BL178" s="15" t="s">
        <v>132</v>
      </c>
      <c r="BM178" s="97" t="s">
        <v>193</v>
      </c>
    </row>
    <row r="179" spans="2:65" s="13" customFormat="1">
      <c r="B179" s="103"/>
      <c r="D179" s="209" t="s">
        <v>134</v>
      </c>
      <c r="E179" s="104" t="s">
        <v>1</v>
      </c>
      <c r="F179" s="211" t="s">
        <v>170</v>
      </c>
      <c r="H179" s="212">
        <v>176.44</v>
      </c>
      <c r="L179" s="103"/>
      <c r="M179" s="105"/>
      <c r="T179" s="106"/>
      <c r="AT179" s="104" t="s">
        <v>134</v>
      </c>
      <c r="AU179" s="104" t="s">
        <v>80</v>
      </c>
      <c r="AV179" s="13" t="s">
        <v>80</v>
      </c>
      <c r="AW179" s="13" t="s">
        <v>27</v>
      </c>
      <c r="AX179" s="13" t="s">
        <v>70</v>
      </c>
      <c r="AY179" s="104" t="s">
        <v>125</v>
      </c>
    </row>
    <row r="180" spans="2:65" s="1" customFormat="1" ht="16.5" customHeight="1">
      <c r="B180" s="26"/>
      <c r="C180" s="203" t="s">
        <v>194</v>
      </c>
      <c r="D180" s="203" t="s">
        <v>128</v>
      </c>
      <c r="E180" s="204" t="s">
        <v>195</v>
      </c>
      <c r="F180" s="205" t="s">
        <v>196</v>
      </c>
      <c r="G180" s="206" t="s">
        <v>145</v>
      </c>
      <c r="H180" s="207">
        <v>546.26300000000003</v>
      </c>
      <c r="I180" s="219"/>
      <c r="J180" s="208">
        <f>ROUND(I180*H180,2)</f>
        <v>0</v>
      </c>
      <c r="K180" s="92"/>
      <c r="L180" s="26"/>
      <c r="M180" s="93" t="s">
        <v>1</v>
      </c>
      <c r="N180" s="94" t="s">
        <v>35</v>
      </c>
      <c r="O180" s="95">
        <v>0.27200000000000002</v>
      </c>
      <c r="P180" s="95">
        <f>O180*H180</f>
        <v>148.58353600000001</v>
      </c>
      <c r="Q180" s="95">
        <v>4.0000000000000001E-3</v>
      </c>
      <c r="R180" s="95">
        <f>Q180*H180</f>
        <v>2.1850520000000002</v>
      </c>
      <c r="S180" s="95">
        <v>0</v>
      </c>
      <c r="T180" s="96">
        <f>S180*H180</f>
        <v>0</v>
      </c>
      <c r="AR180" s="97" t="s">
        <v>132</v>
      </c>
      <c r="AT180" s="97" t="s">
        <v>128</v>
      </c>
      <c r="AU180" s="97" t="s">
        <v>80</v>
      </c>
      <c r="AY180" s="15" t="s">
        <v>125</v>
      </c>
      <c r="BE180" s="98">
        <f>IF(N180="základní",J180,0)</f>
        <v>0</v>
      </c>
      <c r="BF180" s="98">
        <f>IF(N180="snížená",J180,0)</f>
        <v>0</v>
      </c>
      <c r="BG180" s="98">
        <f>IF(N180="zákl. přenesená",J180,0)</f>
        <v>0</v>
      </c>
      <c r="BH180" s="98">
        <f>IF(N180="sníž. přenesená",J180,0)</f>
        <v>0</v>
      </c>
      <c r="BI180" s="98">
        <f>IF(N180="nulová",J180,0)</f>
        <v>0</v>
      </c>
      <c r="BJ180" s="15" t="s">
        <v>78</v>
      </c>
      <c r="BK180" s="98">
        <f>ROUND(I180*H180,2)</f>
        <v>0</v>
      </c>
      <c r="BL180" s="15" t="s">
        <v>132</v>
      </c>
      <c r="BM180" s="97" t="s">
        <v>197</v>
      </c>
    </row>
    <row r="181" spans="2:65" s="12" customFormat="1">
      <c r="B181" s="99"/>
      <c r="D181" s="209" t="s">
        <v>134</v>
      </c>
      <c r="E181" s="100" t="s">
        <v>1</v>
      </c>
      <c r="F181" s="210" t="s">
        <v>135</v>
      </c>
      <c r="H181" s="100" t="s">
        <v>1</v>
      </c>
      <c r="L181" s="99"/>
      <c r="M181" s="101"/>
      <c r="T181" s="102"/>
      <c r="AT181" s="100" t="s">
        <v>134</v>
      </c>
      <c r="AU181" s="100" t="s">
        <v>80</v>
      </c>
      <c r="AV181" s="12" t="s">
        <v>78</v>
      </c>
      <c r="AW181" s="12" t="s">
        <v>27</v>
      </c>
      <c r="AX181" s="12" t="s">
        <v>70</v>
      </c>
      <c r="AY181" s="100" t="s">
        <v>125</v>
      </c>
    </row>
    <row r="182" spans="2:65" s="13" customFormat="1">
      <c r="B182" s="103"/>
      <c r="D182" s="209" t="s">
        <v>134</v>
      </c>
      <c r="E182" s="104" t="s">
        <v>1</v>
      </c>
      <c r="F182" s="211" t="s">
        <v>198</v>
      </c>
      <c r="H182" s="212">
        <v>546.26300000000003</v>
      </c>
      <c r="L182" s="103"/>
      <c r="M182" s="105"/>
      <c r="T182" s="106"/>
      <c r="AT182" s="104" t="s">
        <v>134</v>
      </c>
      <c r="AU182" s="104" t="s">
        <v>80</v>
      </c>
      <c r="AV182" s="13" t="s">
        <v>80</v>
      </c>
      <c r="AW182" s="13" t="s">
        <v>27</v>
      </c>
      <c r="AX182" s="13" t="s">
        <v>70</v>
      </c>
      <c r="AY182" s="104" t="s">
        <v>125</v>
      </c>
    </row>
    <row r="183" spans="2:65" s="1" customFormat="1" ht="24.2" customHeight="1">
      <c r="B183" s="26"/>
      <c r="C183" s="203" t="s">
        <v>199</v>
      </c>
      <c r="D183" s="203" t="s">
        <v>128</v>
      </c>
      <c r="E183" s="204" t="s">
        <v>200</v>
      </c>
      <c r="F183" s="205" t="s">
        <v>201</v>
      </c>
      <c r="G183" s="206" t="s">
        <v>145</v>
      </c>
      <c r="H183" s="207">
        <v>3.2850000000000001</v>
      </c>
      <c r="I183" s="219"/>
      <c r="J183" s="208">
        <f>ROUND(I183*H183,2)</f>
        <v>0</v>
      </c>
      <c r="K183" s="92"/>
      <c r="L183" s="26"/>
      <c r="M183" s="93" t="s">
        <v>1</v>
      </c>
      <c r="N183" s="94" t="s">
        <v>35</v>
      </c>
      <c r="O183" s="95">
        <v>0.42599999999999999</v>
      </c>
      <c r="P183" s="95">
        <f>O183*H183</f>
        <v>1.39941</v>
      </c>
      <c r="Q183" s="95">
        <v>4.0000000000000001E-3</v>
      </c>
      <c r="R183" s="95">
        <f>Q183*H183</f>
        <v>1.3140000000000001E-2</v>
      </c>
      <c r="S183" s="95">
        <v>0</v>
      </c>
      <c r="T183" s="96">
        <f>S183*H183</f>
        <v>0</v>
      </c>
      <c r="AR183" s="97" t="s">
        <v>132</v>
      </c>
      <c r="AT183" s="97" t="s">
        <v>128</v>
      </c>
      <c r="AU183" s="97" t="s">
        <v>80</v>
      </c>
      <c r="AY183" s="15" t="s">
        <v>125</v>
      </c>
      <c r="BE183" s="98">
        <f>IF(N183="základní",J183,0)</f>
        <v>0</v>
      </c>
      <c r="BF183" s="98">
        <f>IF(N183="snížená",J183,0)</f>
        <v>0</v>
      </c>
      <c r="BG183" s="98">
        <f>IF(N183="zákl. přenesená",J183,0)</f>
        <v>0</v>
      </c>
      <c r="BH183" s="98">
        <f>IF(N183="sníž. přenesená",J183,0)</f>
        <v>0</v>
      </c>
      <c r="BI183" s="98">
        <f>IF(N183="nulová",J183,0)</f>
        <v>0</v>
      </c>
      <c r="BJ183" s="15" t="s">
        <v>78</v>
      </c>
      <c r="BK183" s="98">
        <f>ROUND(I183*H183,2)</f>
        <v>0</v>
      </c>
      <c r="BL183" s="15" t="s">
        <v>132</v>
      </c>
      <c r="BM183" s="97" t="s">
        <v>202</v>
      </c>
    </row>
    <row r="184" spans="2:65" s="13" customFormat="1">
      <c r="B184" s="103"/>
      <c r="D184" s="209" t="s">
        <v>134</v>
      </c>
      <c r="E184" s="104" t="s">
        <v>1</v>
      </c>
      <c r="F184" s="211" t="s">
        <v>203</v>
      </c>
      <c r="H184" s="212">
        <v>3.2850000000000001</v>
      </c>
      <c r="L184" s="103"/>
      <c r="M184" s="105"/>
      <c r="T184" s="106"/>
      <c r="AT184" s="104" t="s">
        <v>134</v>
      </c>
      <c r="AU184" s="104" t="s">
        <v>80</v>
      </c>
      <c r="AV184" s="13" t="s">
        <v>80</v>
      </c>
      <c r="AW184" s="13" t="s">
        <v>27</v>
      </c>
      <c r="AX184" s="13" t="s">
        <v>70</v>
      </c>
      <c r="AY184" s="104" t="s">
        <v>125</v>
      </c>
    </row>
    <row r="185" spans="2:65" s="1" customFormat="1" ht="16.5" customHeight="1">
      <c r="B185" s="26"/>
      <c r="C185" s="203" t="s">
        <v>204</v>
      </c>
      <c r="D185" s="203" t="s">
        <v>128</v>
      </c>
      <c r="E185" s="204" t="s">
        <v>205</v>
      </c>
      <c r="F185" s="205" t="s">
        <v>206</v>
      </c>
      <c r="G185" s="206" t="s">
        <v>145</v>
      </c>
      <c r="H185" s="207">
        <v>38.558</v>
      </c>
      <c r="I185" s="219"/>
      <c r="J185" s="208">
        <f>ROUND(I185*H185,2)</f>
        <v>0</v>
      </c>
      <c r="K185" s="92"/>
      <c r="L185" s="26"/>
      <c r="M185" s="93" t="s">
        <v>1</v>
      </c>
      <c r="N185" s="94" t="s">
        <v>35</v>
      </c>
      <c r="O185" s="95">
        <v>3.7999999999999999E-2</v>
      </c>
      <c r="P185" s="95">
        <f>O185*H185</f>
        <v>1.465204</v>
      </c>
      <c r="Q185" s="95">
        <v>9.0000000000000006E-5</v>
      </c>
      <c r="R185" s="95">
        <f>Q185*H185</f>
        <v>3.47022E-3</v>
      </c>
      <c r="S185" s="95">
        <v>6.0000000000000002E-5</v>
      </c>
      <c r="T185" s="96">
        <f>S185*H185</f>
        <v>2.3134800000000001E-3</v>
      </c>
      <c r="AR185" s="97" t="s">
        <v>132</v>
      </c>
      <c r="AT185" s="97" t="s">
        <v>128</v>
      </c>
      <c r="AU185" s="97" t="s">
        <v>80</v>
      </c>
      <c r="AY185" s="15" t="s">
        <v>125</v>
      </c>
      <c r="BE185" s="98">
        <f>IF(N185="základní",J185,0)</f>
        <v>0</v>
      </c>
      <c r="BF185" s="98">
        <f>IF(N185="snížená",J185,0)</f>
        <v>0</v>
      </c>
      <c r="BG185" s="98">
        <f>IF(N185="zákl. přenesená",J185,0)</f>
        <v>0</v>
      </c>
      <c r="BH185" s="98">
        <f>IF(N185="sníž. přenesená",J185,0)</f>
        <v>0</v>
      </c>
      <c r="BI185" s="98">
        <f>IF(N185="nulová",J185,0)</f>
        <v>0</v>
      </c>
      <c r="BJ185" s="15" t="s">
        <v>78</v>
      </c>
      <c r="BK185" s="98">
        <f>ROUND(I185*H185,2)</f>
        <v>0</v>
      </c>
      <c r="BL185" s="15" t="s">
        <v>132</v>
      </c>
      <c r="BM185" s="97" t="s">
        <v>207</v>
      </c>
    </row>
    <row r="186" spans="2:65" s="12" customFormat="1">
      <c r="B186" s="99"/>
      <c r="D186" s="209" t="s">
        <v>134</v>
      </c>
      <c r="E186" s="100" t="s">
        <v>1</v>
      </c>
      <c r="F186" s="210" t="s">
        <v>135</v>
      </c>
      <c r="H186" s="100" t="s">
        <v>1</v>
      </c>
      <c r="L186" s="99"/>
      <c r="M186" s="101"/>
      <c r="T186" s="102"/>
      <c r="AT186" s="100" t="s">
        <v>134</v>
      </c>
      <c r="AU186" s="100" t="s">
        <v>80</v>
      </c>
      <c r="AV186" s="12" t="s">
        <v>78</v>
      </c>
      <c r="AW186" s="12" t="s">
        <v>27</v>
      </c>
      <c r="AX186" s="12" t="s">
        <v>70</v>
      </c>
      <c r="AY186" s="100" t="s">
        <v>125</v>
      </c>
    </row>
    <row r="187" spans="2:65" s="13" customFormat="1">
      <c r="B187" s="103"/>
      <c r="D187" s="209" t="s">
        <v>134</v>
      </c>
      <c r="E187" s="104" t="s">
        <v>1</v>
      </c>
      <c r="F187" s="211" t="s">
        <v>208</v>
      </c>
      <c r="H187" s="212">
        <v>38.558</v>
      </c>
      <c r="L187" s="103"/>
      <c r="M187" s="105"/>
      <c r="T187" s="106"/>
      <c r="AT187" s="104" t="s">
        <v>134</v>
      </c>
      <c r="AU187" s="104" t="s">
        <v>80</v>
      </c>
      <c r="AV187" s="13" t="s">
        <v>80</v>
      </c>
      <c r="AW187" s="13" t="s">
        <v>27</v>
      </c>
      <c r="AX187" s="13" t="s">
        <v>70</v>
      </c>
      <c r="AY187" s="104" t="s">
        <v>125</v>
      </c>
    </row>
    <row r="188" spans="2:65" s="1" customFormat="1" ht="24.2" customHeight="1">
      <c r="B188" s="26"/>
      <c r="C188" s="203" t="s">
        <v>209</v>
      </c>
      <c r="D188" s="203" t="s">
        <v>128</v>
      </c>
      <c r="E188" s="204" t="s">
        <v>210</v>
      </c>
      <c r="F188" s="205" t="s">
        <v>211</v>
      </c>
      <c r="G188" s="206" t="s">
        <v>145</v>
      </c>
      <c r="H188" s="207">
        <v>3.96</v>
      </c>
      <c r="I188" s="219"/>
      <c r="J188" s="208">
        <f>ROUND(I188*H188,2)</f>
        <v>0</v>
      </c>
      <c r="K188" s="92"/>
      <c r="L188" s="26"/>
      <c r="M188" s="93" t="s">
        <v>1</v>
      </c>
      <c r="N188" s="94" t="s">
        <v>35</v>
      </c>
      <c r="O188" s="95">
        <v>0.44</v>
      </c>
      <c r="P188" s="95">
        <f>O188*H188</f>
        <v>1.7423999999999999</v>
      </c>
      <c r="Q188" s="95">
        <v>4.4099999999999999E-3</v>
      </c>
      <c r="R188" s="95">
        <f>Q188*H188</f>
        <v>1.7463599999999999E-2</v>
      </c>
      <c r="S188" s="95">
        <v>0</v>
      </c>
      <c r="T188" s="96">
        <f>S188*H188</f>
        <v>0</v>
      </c>
      <c r="AR188" s="97" t="s">
        <v>132</v>
      </c>
      <c r="AT188" s="97" t="s">
        <v>128</v>
      </c>
      <c r="AU188" s="97" t="s">
        <v>80</v>
      </c>
      <c r="AY188" s="15" t="s">
        <v>125</v>
      </c>
      <c r="BE188" s="98">
        <f>IF(N188="základní",J188,0)</f>
        <v>0</v>
      </c>
      <c r="BF188" s="98">
        <f>IF(N188="snížená",J188,0)</f>
        <v>0</v>
      </c>
      <c r="BG188" s="98">
        <f>IF(N188="zákl. přenesená",J188,0)</f>
        <v>0</v>
      </c>
      <c r="BH188" s="98">
        <f>IF(N188="sníž. přenesená",J188,0)</f>
        <v>0</v>
      </c>
      <c r="BI188" s="98">
        <f>IF(N188="nulová",J188,0)</f>
        <v>0</v>
      </c>
      <c r="BJ188" s="15" t="s">
        <v>78</v>
      </c>
      <c r="BK188" s="98">
        <f>ROUND(I188*H188,2)</f>
        <v>0</v>
      </c>
      <c r="BL188" s="15" t="s">
        <v>132</v>
      </c>
      <c r="BM188" s="97" t="s">
        <v>212</v>
      </c>
    </row>
    <row r="189" spans="2:65" s="12" customFormat="1">
      <c r="B189" s="99"/>
      <c r="D189" s="209" t="s">
        <v>134</v>
      </c>
      <c r="E189" s="100" t="s">
        <v>1</v>
      </c>
      <c r="F189" s="210" t="s">
        <v>135</v>
      </c>
      <c r="H189" s="100" t="s">
        <v>1</v>
      </c>
      <c r="L189" s="99"/>
      <c r="M189" s="101"/>
      <c r="T189" s="102"/>
      <c r="AT189" s="100" t="s">
        <v>134</v>
      </c>
      <c r="AU189" s="100" t="s">
        <v>80</v>
      </c>
      <c r="AV189" s="12" t="s">
        <v>78</v>
      </c>
      <c r="AW189" s="12" t="s">
        <v>27</v>
      </c>
      <c r="AX189" s="12" t="s">
        <v>70</v>
      </c>
      <c r="AY189" s="100" t="s">
        <v>125</v>
      </c>
    </row>
    <row r="190" spans="2:65" s="13" customFormat="1">
      <c r="B190" s="103"/>
      <c r="D190" s="209" t="s">
        <v>134</v>
      </c>
      <c r="E190" s="104" t="s">
        <v>1</v>
      </c>
      <c r="F190" s="211" t="s">
        <v>213</v>
      </c>
      <c r="H190" s="212">
        <v>3.96</v>
      </c>
      <c r="L190" s="103"/>
      <c r="M190" s="105"/>
      <c r="T190" s="106"/>
      <c r="AT190" s="104" t="s">
        <v>134</v>
      </c>
      <c r="AU190" s="104" t="s">
        <v>80</v>
      </c>
      <c r="AV190" s="13" t="s">
        <v>80</v>
      </c>
      <c r="AW190" s="13" t="s">
        <v>27</v>
      </c>
      <c r="AX190" s="13" t="s">
        <v>70</v>
      </c>
      <c r="AY190" s="104" t="s">
        <v>125</v>
      </c>
    </row>
    <row r="191" spans="2:65" s="1" customFormat="1" ht="24.2" customHeight="1">
      <c r="B191" s="26"/>
      <c r="C191" s="203" t="s">
        <v>214</v>
      </c>
      <c r="D191" s="203" t="s">
        <v>128</v>
      </c>
      <c r="E191" s="204" t="s">
        <v>215</v>
      </c>
      <c r="F191" s="205" t="s">
        <v>216</v>
      </c>
      <c r="G191" s="206" t="s">
        <v>145</v>
      </c>
      <c r="H191" s="207">
        <v>3.96</v>
      </c>
      <c r="I191" s="219"/>
      <c r="J191" s="208">
        <f>ROUND(I191*H191,2)</f>
        <v>0</v>
      </c>
      <c r="K191" s="92"/>
      <c r="L191" s="26"/>
      <c r="M191" s="93" t="s">
        <v>1</v>
      </c>
      <c r="N191" s="94" t="s">
        <v>35</v>
      </c>
      <c r="O191" s="95">
        <v>8.1000000000000003E-2</v>
      </c>
      <c r="P191" s="95">
        <f>O191*H191</f>
        <v>0.32075999999999999</v>
      </c>
      <c r="Q191" s="95">
        <v>1.3999999999999999E-4</v>
      </c>
      <c r="R191" s="95">
        <f>Q191*H191</f>
        <v>5.5439999999999992E-4</v>
      </c>
      <c r="S191" s="95">
        <v>0</v>
      </c>
      <c r="T191" s="96">
        <f>S191*H191</f>
        <v>0</v>
      </c>
      <c r="AR191" s="97" t="s">
        <v>132</v>
      </c>
      <c r="AT191" s="97" t="s">
        <v>128</v>
      </c>
      <c r="AU191" s="97" t="s">
        <v>80</v>
      </c>
      <c r="AY191" s="15" t="s">
        <v>125</v>
      </c>
      <c r="BE191" s="98">
        <f>IF(N191="základní",J191,0)</f>
        <v>0</v>
      </c>
      <c r="BF191" s="98">
        <f>IF(N191="snížená",J191,0)</f>
        <v>0</v>
      </c>
      <c r="BG191" s="98">
        <f>IF(N191="zákl. přenesená",J191,0)</f>
        <v>0</v>
      </c>
      <c r="BH191" s="98">
        <f>IF(N191="sníž. přenesená",J191,0)</f>
        <v>0</v>
      </c>
      <c r="BI191" s="98">
        <f>IF(N191="nulová",J191,0)</f>
        <v>0</v>
      </c>
      <c r="BJ191" s="15" t="s">
        <v>78</v>
      </c>
      <c r="BK191" s="98">
        <f>ROUND(I191*H191,2)</f>
        <v>0</v>
      </c>
      <c r="BL191" s="15" t="s">
        <v>132</v>
      </c>
      <c r="BM191" s="97" t="s">
        <v>217</v>
      </c>
    </row>
    <row r="192" spans="2:65" s="13" customFormat="1">
      <c r="B192" s="103"/>
      <c r="D192" s="209" t="s">
        <v>134</v>
      </c>
      <c r="E192" s="104" t="s">
        <v>1</v>
      </c>
      <c r="F192" s="211" t="s">
        <v>218</v>
      </c>
      <c r="H192" s="212">
        <v>3.96</v>
      </c>
      <c r="L192" s="103"/>
      <c r="M192" s="105"/>
      <c r="T192" s="106"/>
      <c r="AT192" s="104" t="s">
        <v>134</v>
      </c>
      <c r="AU192" s="104" t="s">
        <v>80</v>
      </c>
      <c r="AV192" s="13" t="s">
        <v>80</v>
      </c>
      <c r="AW192" s="13" t="s">
        <v>27</v>
      </c>
      <c r="AX192" s="13" t="s">
        <v>70</v>
      </c>
      <c r="AY192" s="104" t="s">
        <v>125</v>
      </c>
    </row>
    <row r="193" spans="2:65" s="1" customFormat="1" ht="24.2" customHeight="1">
      <c r="B193" s="26"/>
      <c r="C193" s="203" t="s">
        <v>219</v>
      </c>
      <c r="D193" s="203" t="s">
        <v>128</v>
      </c>
      <c r="E193" s="204" t="s">
        <v>220</v>
      </c>
      <c r="F193" s="205" t="s">
        <v>221</v>
      </c>
      <c r="G193" s="206" t="s">
        <v>145</v>
      </c>
      <c r="H193" s="207">
        <v>3.96</v>
      </c>
      <c r="I193" s="219"/>
      <c r="J193" s="208">
        <f>ROUND(I193*H193,2)</f>
        <v>0</v>
      </c>
      <c r="K193" s="92"/>
      <c r="L193" s="26"/>
      <c r="M193" s="93" t="s">
        <v>1</v>
      </c>
      <c r="N193" s="94" t="s">
        <v>35</v>
      </c>
      <c r="O193" s="95">
        <v>0.38500000000000001</v>
      </c>
      <c r="P193" s="95">
        <f>O193*H193</f>
        <v>1.5246</v>
      </c>
      <c r="Q193" s="95">
        <v>3.3600000000000001E-3</v>
      </c>
      <c r="R193" s="95">
        <f>Q193*H193</f>
        <v>1.3305600000000001E-2</v>
      </c>
      <c r="S193" s="95">
        <v>0</v>
      </c>
      <c r="T193" s="96">
        <f>S193*H193</f>
        <v>0</v>
      </c>
      <c r="AR193" s="97" t="s">
        <v>132</v>
      </c>
      <c r="AT193" s="97" t="s">
        <v>128</v>
      </c>
      <c r="AU193" s="97" t="s">
        <v>80</v>
      </c>
      <c r="AY193" s="15" t="s">
        <v>125</v>
      </c>
      <c r="BE193" s="98">
        <f>IF(N193="základní",J193,0)</f>
        <v>0</v>
      </c>
      <c r="BF193" s="98">
        <f>IF(N193="snížená",J193,0)</f>
        <v>0</v>
      </c>
      <c r="BG193" s="98">
        <f>IF(N193="zákl. přenesená",J193,0)</f>
        <v>0</v>
      </c>
      <c r="BH193" s="98">
        <f>IF(N193="sníž. přenesená",J193,0)</f>
        <v>0</v>
      </c>
      <c r="BI193" s="98">
        <f>IF(N193="nulová",J193,0)</f>
        <v>0</v>
      </c>
      <c r="BJ193" s="15" t="s">
        <v>78</v>
      </c>
      <c r="BK193" s="98">
        <f>ROUND(I193*H193,2)</f>
        <v>0</v>
      </c>
      <c r="BL193" s="15" t="s">
        <v>132</v>
      </c>
      <c r="BM193" s="97" t="s">
        <v>222</v>
      </c>
    </row>
    <row r="194" spans="2:65" s="13" customFormat="1">
      <c r="B194" s="103"/>
      <c r="D194" s="209" t="s">
        <v>134</v>
      </c>
      <c r="E194" s="104" t="s">
        <v>1</v>
      </c>
      <c r="F194" s="211" t="s">
        <v>218</v>
      </c>
      <c r="H194" s="212">
        <v>3.96</v>
      </c>
      <c r="L194" s="103"/>
      <c r="M194" s="105"/>
      <c r="T194" s="106"/>
      <c r="AT194" s="104" t="s">
        <v>134</v>
      </c>
      <c r="AU194" s="104" t="s">
        <v>80</v>
      </c>
      <c r="AV194" s="13" t="s">
        <v>80</v>
      </c>
      <c r="AW194" s="13" t="s">
        <v>27</v>
      </c>
      <c r="AX194" s="13" t="s">
        <v>70</v>
      </c>
      <c r="AY194" s="104" t="s">
        <v>125</v>
      </c>
    </row>
    <row r="195" spans="2:65" s="1" customFormat="1" ht="24.2" customHeight="1">
      <c r="B195" s="26"/>
      <c r="C195" s="203" t="s">
        <v>223</v>
      </c>
      <c r="D195" s="203" t="s">
        <v>128</v>
      </c>
      <c r="E195" s="204" t="s">
        <v>224</v>
      </c>
      <c r="F195" s="205" t="s">
        <v>225</v>
      </c>
      <c r="G195" s="206" t="s">
        <v>145</v>
      </c>
      <c r="H195" s="207">
        <v>3.9980000000000002</v>
      </c>
      <c r="I195" s="219"/>
      <c r="J195" s="208">
        <f>ROUND(I195*H195,2)</f>
        <v>0</v>
      </c>
      <c r="K195" s="92"/>
      <c r="L195" s="26"/>
      <c r="M195" s="93" t="s">
        <v>1</v>
      </c>
      <c r="N195" s="94" t="s">
        <v>35</v>
      </c>
      <c r="O195" s="95">
        <v>0.06</v>
      </c>
      <c r="P195" s="95">
        <f>O195*H195</f>
        <v>0.23988000000000001</v>
      </c>
      <c r="Q195" s="95">
        <v>2.0000000000000002E-5</v>
      </c>
      <c r="R195" s="95">
        <f>Q195*H195</f>
        <v>7.9960000000000014E-5</v>
      </c>
      <c r="S195" s="95">
        <v>1.0000000000000001E-5</v>
      </c>
      <c r="T195" s="96">
        <f>S195*H195</f>
        <v>3.9980000000000007E-5</v>
      </c>
      <c r="AR195" s="97" t="s">
        <v>132</v>
      </c>
      <c r="AT195" s="97" t="s">
        <v>128</v>
      </c>
      <c r="AU195" s="97" t="s">
        <v>80</v>
      </c>
      <c r="AY195" s="15" t="s">
        <v>125</v>
      </c>
      <c r="BE195" s="98">
        <f>IF(N195="základní",J195,0)</f>
        <v>0</v>
      </c>
      <c r="BF195" s="98">
        <f>IF(N195="snížená",J195,0)</f>
        <v>0</v>
      </c>
      <c r="BG195" s="98">
        <f>IF(N195="zákl. přenesená",J195,0)</f>
        <v>0</v>
      </c>
      <c r="BH195" s="98">
        <f>IF(N195="sníž. přenesená",J195,0)</f>
        <v>0</v>
      </c>
      <c r="BI195" s="98">
        <f>IF(N195="nulová",J195,0)</f>
        <v>0</v>
      </c>
      <c r="BJ195" s="15" t="s">
        <v>78</v>
      </c>
      <c r="BK195" s="98">
        <f>ROUND(I195*H195,2)</f>
        <v>0</v>
      </c>
      <c r="BL195" s="15" t="s">
        <v>132</v>
      </c>
      <c r="BM195" s="97" t="s">
        <v>226</v>
      </c>
    </row>
    <row r="196" spans="2:65" s="12" customFormat="1">
      <c r="B196" s="99"/>
      <c r="D196" s="209" t="s">
        <v>134</v>
      </c>
      <c r="E196" s="100" t="s">
        <v>1</v>
      </c>
      <c r="F196" s="210" t="s">
        <v>135</v>
      </c>
      <c r="H196" s="100" t="s">
        <v>1</v>
      </c>
      <c r="L196" s="99"/>
      <c r="M196" s="101"/>
      <c r="T196" s="102"/>
      <c r="AT196" s="100" t="s">
        <v>134</v>
      </c>
      <c r="AU196" s="100" t="s">
        <v>80</v>
      </c>
      <c r="AV196" s="12" t="s">
        <v>78</v>
      </c>
      <c r="AW196" s="12" t="s">
        <v>27</v>
      </c>
      <c r="AX196" s="12" t="s">
        <v>70</v>
      </c>
      <c r="AY196" s="100" t="s">
        <v>125</v>
      </c>
    </row>
    <row r="197" spans="2:65" s="13" customFormat="1">
      <c r="B197" s="103"/>
      <c r="D197" s="209" t="s">
        <v>134</v>
      </c>
      <c r="E197" s="104" t="s">
        <v>1</v>
      </c>
      <c r="F197" s="211" t="s">
        <v>227</v>
      </c>
      <c r="H197" s="212">
        <v>3.9980000000000002</v>
      </c>
      <c r="L197" s="103"/>
      <c r="M197" s="105"/>
      <c r="T197" s="106"/>
      <c r="AT197" s="104" t="s">
        <v>134</v>
      </c>
      <c r="AU197" s="104" t="s">
        <v>80</v>
      </c>
      <c r="AV197" s="13" t="s">
        <v>80</v>
      </c>
      <c r="AW197" s="13" t="s">
        <v>27</v>
      </c>
      <c r="AX197" s="13" t="s">
        <v>70</v>
      </c>
      <c r="AY197" s="104" t="s">
        <v>125</v>
      </c>
    </row>
    <row r="198" spans="2:65" s="1" customFormat="1" ht="16.5" customHeight="1">
      <c r="B198" s="26"/>
      <c r="C198" s="203" t="s">
        <v>228</v>
      </c>
      <c r="D198" s="203" t="s">
        <v>128</v>
      </c>
      <c r="E198" s="204" t="s">
        <v>229</v>
      </c>
      <c r="F198" s="205" t="s">
        <v>230</v>
      </c>
      <c r="G198" s="206" t="s">
        <v>131</v>
      </c>
      <c r="H198" s="207">
        <v>10.755000000000001</v>
      </c>
      <c r="I198" s="219"/>
      <c r="J198" s="208">
        <f>ROUND(I198*H198,2)</f>
        <v>0</v>
      </c>
      <c r="K198" s="92"/>
      <c r="L198" s="26"/>
      <c r="M198" s="93" t="s">
        <v>1</v>
      </c>
      <c r="N198" s="94" t="s">
        <v>35</v>
      </c>
      <c r="O198" s="95">
        <v>3.4</v>
      </c>
      <c r="P198" s="95">
        <f>O198*H198</f>
        <v>36.567</v>
      </c>
      <c r="Q198" s="95">
        <v>2.5018699999999998</v>
      </c>
      <c r="R198" s="95">
        <f>Q198*H198</f>
        <v>26.907611849999999</v>
      </c>
      <c r="S198" s="95">
        <v>0</v>
      </c>
      <c r="T198" s="96">
        <f>S198*H198</f>
        <v>0</v>
      </c>
      <c r="AR198" s="97" t="s">
        <v>132</v>
      </c>
      <c r="AT198" s="97" t="s">
        <v>128</v>
      </c>
      <c r="AU198" s="97" t="s">
        <v>80</v>
      </c>
      <c r="AY198" s="15" t="s">
        <v>125</v>
      </c>
      <c r="BE198" s="98">
        <f>IF(N198="základní",J198,0)</f>
        <v>0</v>
      </c>
      <c r="BF198" s="98">
        <f>IF(N198="snížená",J198,0)</f>
        <v>0</v>
      </c>
      <c r="BG198" s="98">
        <f>IF(N198="zákl. přenesená",J198,0)</f>
        <v>0</v>
      </c>
      <c r="BH198" s="98">
        <f>IF(N198="sníž. přenesená",J198,0)</f>
        <v>0</v>
      </c>
      <c r="BI198" s="98">
        <f>IF(N198="nulová",J198,0)</f>
        <v>0</v>
      </c>
      <c r="BJ198" s="15" t="s">
        <v>78</v>
      </c>
      <c r="BK198" s="98">
        <f>ROUND(I198*H198,2)</f>
        <v>0</v>
      </c>
      <c r="BL198" s="15" t="s">
        <v>132</v>
      </c>
      <c r="BM198" s="97" t="s">
        <v>231</v>
      </c>
    </row>
    <row r="199" spans="2:65" s="12" customFormat="1">
      <c r="B199" s="99"/>
      <c r="D199" s="209" t="s">
        <v>134</v>
      </c>
      <c r="E199" s="100" t="s">
        <v>1</v>
      </c>
      <c r="F199" s="210" t="s">
        <v>135</v>
      </c>
      <c r="H199" s="100" t="s">
        <v>1</v>
      </c>
      <c r="L199" s="99"/>
      <c r="M199" s="101"/>
      <c r="T199" s="102"/>
      <c r="AT199" s="100" t="s">
        <v>134</v>
      </c>
      <c r="AU199" s="100" t="s">
        <v>80</v>
      </c>
      <c r="AV199" s="12" t="s">
        <v>78</v>
      </c>
      <c r="AW199" s="12" t="s">
        <v>27</v>
      </c>
      <c r="AX199" s="12" t="s">
        <v>70</v>
      </c>
      <c r="AY199" s="100" t="s">
        <v>125</v>
      </c>
    </row>
    <row r="200" spans="2:65" s="13" customFormat="1">
      <c r="B200" s="103"/>
      <c r="D200" s="209" t="s">
        <v>134</v>
      </c>
      <c r="E200" s="104" t="s">
        <v>1</v>
      </c>
      <c r="F200" s="211" t="s">
        <v>232</v>
      </c>
      <c r="H200" s="212">
        <v>10.755000000000001</v>
      </c>
      <c r="L200" s="103"/>
      <c r="M200" s="105"/>
      <c r="T200" s="106"/>
      <c r="AT200" s="104" t="s">
        <v>134</v>
      </c>
      <c r="AU200" s="104" t="s">
        <v>80</v>
      </c>
      <c r="AV200" s="13" t="s">
        <v>80</v>
      </c>
      <c r="AW200" s="13" t="s">
        <v>27</v>
      </c>
      <c r="AX200" s="13" t="s">
        <v>70</v>
      </c>
      <c r="AY200" s="104" t="s">
        <v>125</v>
      </c>
    </row>
    <row r="201" spans="2:65" s="1" customFormat="1" ht="33" customHeight="1">
      <c r="B201" s="26"/>
      <c r="C201" s="203" t="s">
        <v>7</v>
      </c>
      <c r="D201" s="203" t="s">
        <v>128</v>
      </c>
      <c r="E201" s="204" t="s">
        <v>233</v>
      </c>
      <c r="F201" s="205" t="s">
        <v>234</v>
      </c>
      <c r="G201" s="206" t="s">
        <v>131</v>
      </c>
      <c r="H201" s="207">
        <v>10.755000000000001</v>
      </c>
      <c r="I201" s="219"/>
      <c r="J201" s="208">
        <f>ROUND(I201*H201,2)</f>
        <v>0</v>
      </c>
      <c r="K201" s="92"/>
      <c r="L201" s="26"/>
      <c r="M201" s="93" t="s">
        <v>1</v>
      </c>
      <c r="N201" s="94" t="s">
        <v>35</v>
      </c>
      <c r="O201" s="95">
        <v>0.41</v>
      </c>
      <c r="P201" s="95">
        <f>O201*H201</f>
        <v>4.4095500000000003</v>
      </c>
      <c r="Q201" s="95">
        <v>0</v>
      </c>
      <c r="R201" s="95">
        <f>Q201*H201</f>
        <v>0</v>
      </c>
      <c r="S201" s="95">
        <v>0</v>
      </c>
      <c r="T201" s="96">
        <f>S201*H201</f>
        <v>0</v>
      </c>
      <c r="AR201" s="97" t="s">
        <v>132</v>
      </c>
      <c r="AT201" s="97" t="s">
        <v>128</v>
      </c>
      <c r="AU201" s="97" t="s">
        <v>80</v>
      </c>
      <c r="AY201" s="15" t="s">
        <v>125</v>
      </c>
      <c r="BE201" s="98">
        <f>IF(N201="základní",J201,0)</f>
        <v>0</v>
      </c>
      <c r="BF201" s="98">
        <f>IF(N201="snížená",J201,0)</f>
        <v>0</v>
      </c>
      <c r="BG201" s="98">
        <f>IF(N201="zákl. přenesená",J201,0)</f>
        <v>0</v>
      </c>
      <c r="BH201" s="98">
        <f>IF(N201="sníž. přenesená",J201,0)</f>
        <v>0</v>
      </c>
      <c r="BI201" s="98">
        <f>IF(N201="nulová",J201,0)</f>
        <v>0</v>
      </c>
      <c r="BJ201" s="15" t="s">
        <v>78</v>
      </c>
      <c r="BK201" s="98">
        <f>ROUND(I201*H201,2)</f>
        <v>0</v>
      </c>
      <c r="BL201" s="15" t="s">
        <v>132</v>
      </c>
      <c r="BM201" s="97" t="s">
        <v>235</v>
      </c>
    </row>
    <row r="202" spans="2:65" s="13" customFormat="1">
      <c r="B202" s="103"/>
      <c r="D202" s="209" t="s">
        <v>134</v>
      </c>
      <c r="E202" s="104" t="s">
        <v>1</v>
      </c>
      <c r="F202" s="211" t="s">
        <v>236</v>
      </c>
      <c r="H202" s="212">
        <v>10.755000000000001</v>
      </c>
      <c r="L202" s="103"/>
      <c r="M202" s="105"/>
      <c r="T202" s="106"/>
      <c r="AT202" s="104" t="s">
        <v>134</v>
      </c>
      <c r="AU202" s="104" t="s">
        <v>80</v>
      </c>
      <c r="AV202" s="13" t="s">
        <v>80</v>
      </c>
      <c r="AW202" s="13" t="s">
        <v>27</v>
      </c>
      <c r="AX202" s="13" t="s">
        <v>70</v>
      </c>
      <c r="AY202" s="104" t="s">
        <v>125</v>
      </c>
    </row>
    <row r="203" spans="2:65" s="1" customFormat="1" ht="16.5" customHeight="1">
      <c r="B203" s="26"/>
      <c r="C203" s="203" t="s">
        <v>237</v>
      </c>
      <c r="D203" s="203" t="s">
        <v>128</v>
      </c>
      <c r="E203" s="204" t="s">
        <v>238</v>
      </c>
      <c r="F203" s="205" t="s">
        <v>239</v>
      </c>
      <c r="G203" s="206" t="s">
        <v>240</v>
      </c>
      <c r="H203" s="207">
        <v>0.37</v>
      </c>
      <c r="I203" s="219"/>
      <c r="J203" s="208">
        <f>ROUND(I203*H203,2)</f>
        <v>0</v>
      </c>
      <c r="K203" s="92"/>
      <c r="L203" s="26"/>
      <c r="M203" s="93" t="s">
        <v>1</v>
      </c>
      <c r="N203" s="94" t="s">
        <v>35</v>
      </c>
      <c r="O203" s="95">
        <v>15.231</v>
      </c>
      <c r="P203" s="95">
        <f>O203*H203</f>
        <v>5.6354699999999998</v>
      </c>
      <c r="Q203" s="95">
        <v>1.06277</v>
      </c>
      <c r="R203" s="95">
        <f>Q203*H203</f>
        <v>0.39322489999999999</v>
      </c>
      <c r="S203" s="95">
        <v>0</v>
      </c>
      <c r="T203" s="96">
        <f>S203*H203</f>
        <v>0</v>
      </c>
      <c r="AR203" s="97" t="s">
        <v>132</v>
      </c>
      <c r="AT203" s="97" t="s">
        <v>128</v>
      </c>
      <c r="AU203" s="97" t="s">
        <v>80</v>
      </c>
      <c r="AY203" s="15" t="s">
        <v>125</v>
      </c>
      <c r="BE203" s="98">
        <f>IF(N203="základní",J203,0)</f>
        <v>0</v>
      </c>
      <c r="BF203" s="98">
        <f>IF(N203="snížená",J203,0)</f>
        <v>0</v>
      </c>
      <c r="BG203" s="98">
        <f>IF(N203="zákl. přenesená",J203,0)</f>
        <v>0</v>
      </c>
      <c r="BH203" s="98">
        <f>IF(N203="sníž. přenesená",J203,0)</f>
        <v>0</v>
      </c>
      <c r="BI203" s="98">
        <f>IF(N203="nulová",J203,0)</f>
        <v>0</v>
      </c>
      <c r="BJ203" s="15" t="s">
        <v>78</v>
      </c>
      <c r="BK203" s="98">
        <f>ROUND(I203*H203,2)</f>
        <v>0</v>
      </c>
      <c r="BL203" s="15" t="s">
        <v>132</v>
      </c>
      <c r="BM203" s="97" t="s">
        <v>241</v>
      </c>
    </row>
    <row r="204" spans="2:65" s="12" customFormat="1">
      <c r="B204" s="99"/>
      <c r="D204" s="209" t="s">
        <v>134</v>
      </c>
      <c r="E204" s="100" t="s">
        <v>1</v>
      </c>
      <c r="F204" s="210" t="s">
        <v>135</v>
      </c>
      <c r="H204" s="100" t="s">
        <v>1</v>
      </c>
      <c r="L204" s="99"/>
      <c r="M204" s="101"/>
      <c r="T204" s="102"/>
      <c r="AT204" s="100" t="s">
        <v>134</v>
      </c>
      <c r="AU204" s="100" t="s">
        <v>80</v>
      </c>
      <c r="AV204" s="12" t="s">
        <v>78</v>
      </c>
      <c r="AW204" s="12" t="s">
        <v>27</v>
      </c>
      <c r="AX204" s="12" t="s">
        <v>70</v>
      </c>
      <c r="AY204" s="100" t="s">
        <v>125</v>
      </c>
    </row>
    <row r="205" spans="2:65" s="13" customFormat="1">
      <c r="B205" s="103"/>
      <c r="D205" s="209" t="s">
        <v>134</v>
      </c>
      <c r="E205" s="104" t="s">
        <v>1</v>
      </c>
      <c r="F205" s="211" t="s">
        <v>242</v>
      </c>
      <c r="H205" s="212">
        <v>0.37</v>
      </c>
      <c r="L205" s="103"/>
      <c r="M205" s="105"/>
      <c r="T205" s="106"/>
      <c r="AT205" s="104" t="s">
        <v>134</v>
      </c>
      <c r="AU205" s="104" t="s">
        <v>80</v>
      </c>
      <c r="AV205" s="13" t="s">
        <v>80</v>
      </c>
      <c r="AW205" s="13" t="s">
        <v>27</v>
      </c>
      <c r="AX205" s="13" t="s">
        <v>70</v>
      </c>
      <c r="AY205" s="104" t="s">
        <v>125</v>
      </c>
    </row>
    <row r="206" spans="2:65" s="1" customFormat="1" ht="24.2" customHeight="1">
      <c r="B206" s="26"/>
      <c r="C206" s="203" t="s">
        <v>243</v>
      </c>
      <c r="D206" s="203" t="s">
        <v>128</v>
      </c>
      <c r="E206" s="204" t="s">
        <v>244</v>
      </c>
      <c r="F206" s="205" t="s">
        <v>245</v>
      </c>
      <c r="G206" s="206" t="s">
        <v>145</v>
      </c>
      <c r="H206" s="207">
        <v>1.845</v>
      </c>
      <c r="I206" s="219"/>
      <c r="J206" s="208">
        <f>ROUND(I206*H206,2)</f>
        <v>0</v>
      </c>
      <c r="K206" s="92"/>
      <c r="L206" s="26"/>
      <c r="M206" s="93" t="s">
        <v>1</v>
      </c>
      <c r="N206" s="94" t="s">
        <v>35</v>
      </c>
      <c r="O206" s="95">
        <v>0.63</v>
      </c>
      <c r="P206" s="95">
        <f>O206*H206</f>
        <v>1.16235</v>
      </c>
      <c r="Q206" s="95">
        <v>0.105</v>
      </c>
      <c r="R206" s="95">
        <f>Q206*H206</f>
        <v>0.19372499999999998</v>
      </c>
      <c r="S206" s="95">
        <v>0</v>
      </c>
      <c r="T206" s="96">
        <f>S206*H206</f>
        <v>0</v>
      </c>
      <c r="AR206" s="97" t="s">
        <v>132</v>
      </c>
      <c r="AT206" s="97" t="s">
        <v>128</v>
      </c>
      <c r="AU206" s="97" t="s">
        <v>80</v>
      </c>
      <c r="AY206" s="15" t="s">
        <v>125</v>
      </c>
      <c r="BE206" s="98">
        <f>IF(N206="základní",J206,0)</f>
        <v>0</v>
      </c>
      <c r="BF206" s="98">
        <f>IF(N206="snížená",J206,0)</f>
        <v>0</v>
      </c>
      <c r="BG206" s="98">
        <f>IF(N206="zákl. přenesená",J206,0)</f>
        <v>0</v>
      </c>
      <c r="BH206" s="98">
        <f>IF(N206="sníž. přenesená",J206,0)</f>
        <v>0</v>
      </c>
      <c r="BI206" s="98">
        <f>IF(N206="nulová",J206,0)</f>
        <v>0</v>
      </c>
      <c r="BJ206" s="15" t="s">
        <v>78</v>
      </c>
      <c r="BK206" s="98">
        <f>ROUND(I206*H206,2)</f>
        <v>0</v>
      </c>
      <c r="BL206" s="15" t="s">
        <v>132</v>
      </c>
      <c r="BM206" s="97" t="s">
        <v>246</v>
      </c>
    </row>
    <row r="207" spans="2:65" s="12" customFormat="1">
      <c r="B207" s="99"/>
      <c r="D207" s="209" t="s">
        <v>134</v>
      </c>
      <c r="E207" s="100" t="s">
        <v>1</v>
      </c>
      <c r="F207" s="210" t="s">
        <v>135</v>
      </c>
      <c r="H207" s="100" t="s">
        <v>1</v>
      </c>
      <c r="L207" s="99"/>
      <c r="M207" s="101"/>
      <c r="T207" s="102"/>
      <c r="AT207" s="100" t="s">
        <v>134</v>
      </c>
      <c r="AU207" s="100" t="s">
        <v>80</v>
      </c>
      <c r="AV207" s="12" t="s">
        <v>78</v>
      </c>
      <c r="AW207" s="12" t="s">
        <v>27</v>
      </c>
      <c r="AX207" s="12" t="s">
        <v>70</v>
      </c>
      <c r="AY207" s="100" t="s">
        <v>125</v>
      </c>
    </row>
    <row r="208" spans="2:65" s="13" customFormat="1">
      <c r="B208" s="103"/>
      <c r="D208" s="209" t="s">
        <v>134</v>
      </c>
      <c r="E208" s="104" t="s">
        <v>1</v>
      </c>
      <c r="F208" s="211" t="s">
        <v>247</v>
      </c>
      <c r="H208" s="212">
        <v>1.845</v>
      </c>
      <c r="L208" s="103"/>
      <c r="M208" s="105"/>
      <c r="T208" s="106"/>
      <c r="AT208" s="104" t="s">
        <v>134</v>
      </c>
      <c r="AU208" s="104" t="s">
        <v>80</v>
      </c>
      <c r="AV208" s="13" t="s">
        <v>80</v>
      </c>
      <c r="AW208" s="13" t="s">
        <v>27</v>
      </c>
      <c r="AX208" s="13" t="s">
        <v>70</v>
      </c>
      <c r="AY208" s="104" t="s">
        <v>125</v>
      </c>
    </row>
    <row r="209" spans="2:65" s="1" customFormat="1" ht="24.2" customHeight="1">
      <c r="B209" s="26"/>
      <c r="C209" s="203" t="s">
        <v>248</v>
      </c>
      <c r="D209" s="203" t="s">
        <v>128</v>
      </c>
      <c r="E209" s="204" t="s">
        <v>249</v>
      </c>
      <c r="F209" s="205" t="s">
        <v>250</v>
      </c>
      <c r="G209" s="206" t="s">
        <v>145</v>
      </c>
      <c r="H209" s="207">
        <v>176.44</v>
      </c>
      <c r="I209" s="219"/>
      <c r="J209" s="208">
        <f>ROUND(I209*H209,2)</f>
        <v>0</v>
      </c>
      <c r="K209" s="92"/>
      <c r="L209" s="26"/>
      <c r="M209" s="93" t="s">
        <v>1</v>
      </c>
      <c r="N209" s="94" t="s">
        <v>35</v>
      </c>
      <c r="O209" s="95">
        <v>0.51700000000000002</v>
      </c>
      <c r="P209" s="95">
        <f>O209*H209</f>
        <v>91.219480000000004</v>
      </c>
      <c r="Q209" s="95">
        <v>0.105</v>
      </c>
      <c r="R209" s="95">
        <f>Q209*H209</f>
        <v>18.526199999999999</v>
      </c>
      <c r="S209" s="95">
        <v>0</v>
      </c>
      <c r="T209" s="96">
        <f>S209*H209</f>
        <v>0</v>
      </c>
      <c r="AR209" s="97" t="s">
        <v>132</v>
      </c>
      <c r="AT209" s="97" t="s">
        <v>128</v>
      </c>
      <c r="AU209" s="97" t="s">
        <v>80</v>
      </c>
      <c r="AY209" s="15" t="s">
        <v>125</v>
      </c>
      <c r="BE209" s="98">
        <f>IF(N209="základní",J209,0)</f>
        <v>0</v>
      </c>
      <c r="BF209" s="98">
        <f>IF(N209="snížená",J209,0)</f>
        <v>0</v>
      </c>
      <c r="BG209" s="98">
        <f>IF(N209="zákl. přenesená",J209,0)</f>
        <v>0</v>
      </c>
      <c r="BH209" s="98">
        <f>IF(N209="sníž. přenesená",J209,0)</f>
        <v>0</v>
      </c>
      <c r="BI209" s="98">
        <f>IF(N209="nulová",J209,0)</f>
        <v>0</v>
      </c>
      <c r="BJ209" s="15" t="s">
        <v>78</v>
      </c>
      <c r="BK209" s="98">
        <f>ROUND(I209*H209,2)</f>
        <v>0</v>
      </c>
      <c r="BL209" s="15" t="s">
        <v>132</v>
      </c>
      <c r="BM209" s="97" t="s">
        <v>251</v>
      </c>
    </row>
    <row r="210" spans="2:65" s="12" customFormat="1">
      <c r="B210" s="99"/>
      <c r="D210" s="209" t="s">
        <v>134</v>
      </c>
      <c r="E210" s="100" t="s">
        <v>1</v>
      </c>
      <c r="F210" s="210" t="s">
        <v>135</v>
      </c>
      <c r="H210" s="100" t="s">
        <v>1</v>
      </c>
      <c r="L210" s="99"/>
      <c r="M210" s="101"/>
      <c r="T210" s="102"/>
      <c r="AT210" s="100" t="s">
        <v>134</v>
      </c>
      <c r="AU210" s="100" t="s">
        <v>80</v>
      </c>
      <c r="AV210" s="12" t="s">
        <v>78</v>
      </c>
      <c r="AW210" s="12" t="s">
        <v>27</v>
      </c>
      <c r="AX210" s="12" t="s">
        <v>70</v>
      </c>
      <c r="AY210" s="100" t="s">
        <v>125</v>
      </c>
    </row>
    <row r="211" spans="2:65" s="13" customFormat="1">
      <c r="B211" s="103"/>
      <c r="D211" s="209" t="s">
        <v>134</v>
      </c>
      <c r="E211" s="104" t="s">
        <v>1</v>
      </c>
      <c r="F211" s="211" t="s">
        <v>170</v>
      </c>
      <c r="H211" s="212">
        <v>176.44</v>
      </c>
      <c r="L211" s="103"/>
      <c r="M211" s="105"/>
      <c r="T211" s="106"/>
      <c r="AT211" s="104" t="s">
        <v>134</v>
      </c>
      <c r="AU211" s="104" t="s">
        <v>80</v>
      </c>
      <c r="AV211" s="13" t="s">
        <v>80</v>
      </c>
      <c r="AW211" s="13" t="s">
        <v>27</v>
      </c>
      <c r="AX211" s="13" t="s">
        <v>70</v>
      </c>
      <c r="AY211" s="104" t="s">
        <v>125</v>
      </c>
    </row>
    <row r="212" spans="2:65" s="1" customFormat="1" ht="24.2" customHeight="1">
      <c r="B212" s="26"/>
      <c r="C212" s="203" t="s">
        <v>252</v>
      </c>
      <c r="D212" s="203" t="s">
        <v>128</v>
      </c>
      <c r="E212" s="204" t="s">
        <v>253</v>
      </c>
      <c r="F212" s="205" t="s">
        <v>254</v>
      </c>
      <c r="G212" s="206" t="s">
        <v>162</v>
      </c>
      <c r="H212" s="207">
        <v>3</v>
      </c>
      <c r="I212" s="219"/>
      <c r="J212" s="208">
        <f>ROUND(I212*H212,2)</f>
        <v>0</v>
      </c>
      <c r="K212" s="92"/>
      <c r="L212" s="26"/>
      <c r="M212" s="93" t="s">
        <v>1</v>
      </c>
      <c r="N212" s="94" t="s">
        <v>35</v>
      </c>
      <c r="O212" s="95">
        <v>1.76</v>
      </c>
      <c r="P212" s="95">
        <f>O212*H212</f>
        <v>5.28</v>
      </c>
      <c r="Q212" s="95">
        <v>1.7770000000000001E-2</v>
      </c>
      <c r="R212" s="95">
        <f>Q212*H212</f>
        <v>5.3310000000000003E-2</v>
      </c>
      <c r="S212" s="95">
        <v>0</v>
      </c>
      <c r="T212" s="96">
        <f>S212*H212</f>
        <v>0</v>
      </c>
      <c r="AR212" s="97" t="s">
        <v>132</v>
      </c>
      <c r="AT212" s="97" t="s">
        <v>128</v>
      </c>
      <c r="AU212" s="97" t="s">
        <v>80</v>
      </c>
      <c r="AY212" s="15" t="s">
        <v>125</v>
      </c>
      <c r="BE212" s="98">
        <f>IF(N212="základní",J212,0)</f>
        <v>0</v>
      </c>
      <c r="BF212" s="98">
        <f>IF(N212="snížená",J212,0)</f>
        <v>0</v>
      </c>
      <c r="BG212" s="98">
        <f>IF(N212="zákl. přenesená",J212,0)</f>
        <v>0</v>
      </c>
      <c r="BH212" s="98">
        <f>IF(N212="sníž. přenesená",J212,0)</f>
        <v>0</v>
      </c>
      <c r="BI212" s="98">
        <f>IF(N212="nulová",J212,0)</f>
        <v>0</v>
      </c>
      <c r="BJ212" s="15" t="s">
        <v>78</v>
      </c>
      <c r="BK212" s="98">
        <f>ROUND(I212*H212,2)</f>
        <v>0</v>
      </c>
      <c r="BL212" s="15" t="s">
        <v>132</v>
      </c>
      <c r="BM212" s="97" t="s">
        <v>255</v>
      </c>
    </row>
    <row r="213" spans="2:65" s="12" customFormat="1">
      <c r="B213" s="99"/>
      <c r="D213" s="209" t="s">
        <v>134</v>
      </c>
      <c r="E213" s="100" t="s">
        <v>1</v>
      </c>
      <c r="F213" s="210" t="s">
        <v>256</v>
      </c>
      <c r="H213" s="100" t="s">
        <v>1</v>
      </c>
      <c r="L213" s="99"/>
      <c r="M213" s="101"/>
      <c r="T213" s="102"/>
      <c r="AT213" s="100" t="s">
        <v>134</v>
      </c>
      <c r="AU213" s="100" t="s">
        <v>80</v>
      </c>
      <c r="AV213" s="12" t="s">
        <v>78</v>
      </c>
      <c r="AW213" s="12" t="s">
        <v>27</v>
      </c>
      <c r="AX213" s="12" t="s">
        <v>70</v>
      </c>
      <c r="AY213" s="100" t="s">
        <v>125</v>
      </c>
    </row>
    <row r="214" spans="2:65" s="13" customFormat="1">
      <c r="B214" s="103"/>
      <c r="D214" s="209" t="s">
        <v>134</v>
      </c>
      <c r="E214" s="104" t="s">
        <v>1</v>
      </c>
      <c r="F214" s="211" t="s">
        <v>126</v>
      </c>
      <c r="H214" s="212">
        <v>3</v>
      </c>
      <c r="L214" s="103"/>
      <c r="M214" s="105"/>
      <c r="T214" s="106"/>
      <c r="AT214" s="104" t="s">
        <v>134</v>
      </c>
      <c r="AU214" s="104" t="s">
        <v>80</v>
      </c>
      <c r="AV214" s="13" t="s">
        <v>80</v>
      </c>
      <c r="AW214" s="13" t="s">
        <v>27</v>
      </c>
      <c r="AX214" s="13" t="s">
        <v>70</v>
      </c>
      <c r="AY214" s="104" t="s">
        <v>125</v>
      </c>
    </row>
    <row r="215" spans="2:65" s="1" customFormat="1" ht="21.75" customHeight="1">
      <c r="B215" s="26"/>
      <c r="C215" s="203" t="s">
        <v>257</v>
      </c>
      <c r="D215" s="203" t="s">
        <v>128</v>
      </c>
      <c r="E215" s="204" t="s">
        <v>258</v>
      </c>
      <c r="F215" s="205" t="s">
        <v>259</v>
      </c>
      <c r="G215" s="206" t="s">
        <v>162</v>
      </c>
      <c r="H215" s="207">
        <v>3</v>
      </c>
      <c r="I215" s="219"/>
      <c r="J215" s="208">
        <f>ROUND(I215*H215,2)</f>
        <v>0</v>
      </c>
      <c r="K215" s="92"/>
      <c r="L215" s="26"/>
      <c r="M215" s="93" t="s">
        <v>1</v>
      </c>
      <c r="N215" s="94" t="s">
        <v>35</v>
      </c>
      <c r="O215" s="95">
        <v>2.673</v>
      </c>
      <c r="P215" s="95">
        <f>O215*H215</f>
        <v>8.0190000000000001</v>
      </c>
      <c r="Q215" s="95">
        <v>5.6439999999999997E-2</v>
      </c>
      <c r="R215" s="95">
        <f>Q215*H215</f>
        <v>0.16932</v>
      </c>
      <c r="S215" s="95">
        <v>0</v>
      </c>
      <c r="T215" s="96">
        <f>S215*H215</f>
        <v>0</v>
      </c>
      <c r="AR215" s="97" t="s">
        <v>132</v>
      </c>
      <c r="AT215" s="97" t="s">
        <v>128</v>
      </c>
      <c r="AU215" s="97" t="s">
        <v>80</v>
      </c>
      <c r="AY215" s="15" t="s">
        <v>125</v>
      </c>
      <c r="BE215" s="98">
        <f>IF(N215="základní",J215,0)</f>
        <v>0</v>
      </c>
      <c r="BF215" s="98">
        <f>IF(N215="snížená",J215,0)</f>
        <v>0</v>
      </c>
      <c r="BG215" s="98">
        <f>IF(N215="zákl. přenesená",J215,0)</f>
        <v>0</v>
      </c>
      <c r="BH215" s="98">
        <f>IF(N215="sníž. přenesená",J215,0)</f>
        <v>0</v>
      </c>
      <c r="BI215" s="98">
        <f>IF(N215="nulová",J215,0)</f>
        <v>0</v>
      </c>
      <c r="BJ215" s="15" t="s">
        <v>78</v>
      </c>
      <c r="BK215" s="98">
        <f>ROUND(I215*H215,2)</f>
        <v>0</v>
      </c>
      <c r="BL215" s="15" t="s">
        <v>132</v>
      </c>
      <c r="BM215" s="97" t="s">
        <v>260</v>
      </c>
    </row>
    <row r="216" spans="2:65" s="12" customFormat="1">
      <c r="B216" s="99"/>
      <c r="D216" s="209" t="s">
        <v>134</v>
      </c>
      <c r="E216" s="100" t="s">
        <v>1</v>
      </c>
      <c r="F216" s="210" t="s">
        <v>256</v>
      </c>
      <c r="H216" s="100" t="s">
        <v>1</v>
      </c>
      <c r="L216" s="99"/>
      <c r="M216" s="101"/>
      <c r="T216" s="102"/>
      <c r="AT216" s="100" t="s">
        <v>134</v>
      </c>
      <c r="AU216" s="100" t="s">
        <v>80</v>
      </c>
      <c r="AV216" s="12" t="s">
        <v>78</v>
      </c>
      <c r="AW216" s="12" t="s">
        <v>27</v>
      </c>
      <c r="AX216" s="12" t="s">
        <v>70</v>
      </c>
      <c r="AY216" s="100" t="s">
        <v>125</v>
      </c>
    </row>
    <row r="217" spans="2:65" s="13" customFormat="1">
      <c r="B217" s="103"/>
      <c r="D217" s="209" t="s">
        <v>134</v>
      </c>
      <c r="E217" s="104" t="s">
        <v>1</v>
      </c>
      <c r="F217" s="211" t="s">
        <v>126</v>
      </c>
      <c r="H217" s="212">
        <v>3</v>
      </c>
      <c r="L217" s="103"/>
      <c r="M217" s="105"/>
      <c r="T217" s="106"/>
      <c r="AT217" s="104" t="s">
        <v>134</v>
      </c>
      <c r="AU217" s="104" t="s">
        <v>80</v>
      </c>
      <c r="AV217" s="13" t="s">
        <v>80</v>
      </c>
      <c r="AW217" s="13" t="s">
        <v>27</v>
      </c>
      <c r="AX217" s="13" t="s">
        <v>70</v>
      </c>
      <c r="AY217" s="104" t="s">
        <v>125</v>
      </c>
    </row>
    <row r="218" spans="2:65" s="1" customFormat="1" ht="24.2" customHeight="1">
      <c r="B218" s="26"/>
      <c r="C218" s="213" t="s">
        <v>261</v>
      </c>
      <c r="D218" s="213" t="s">
        <v>262</v>
      </c>
      <c r="E218" s="214" t="s">
        <v>263</v>
      </c>
      <c r="F218" s="215" t="s">
        <v>264</v>
      </c>
      <c r="G218" s="216" t="s">
        <v>162</v>
      </c>
      <c r="H218" s="217">
        <v>2</v>
      </c>
      <c r="I218" s="220"/>
      <c r="J218" s="218">
        <f>ROUND(I218*H218,2)</f>
        <v>0</v>
      </c>
      <c r="K218" s="107"/>
      <c r="L218" s="108"/>
      <c r="M218" s="109" t="s">
        <v>1</v>
      </c>
      <c r="N218" s="110" t="s">
        <v>35</v>
      </c>
      <c r="O218" s="95">
        <v>0</v>
      </c>
      <c r="P218" s="95">
        <f>O218*H218</f>
        <v>0</v>
      </c>
      <c r="Q218" s="95">
        <v>1.489E-2</v>
      </c>
      <c r="R218" s="95">
        <f>Q218*H218</f>
        <v>2.9780000000000001E-2</v>
      </c>
      <c r="S218" s="95">
        <v>0</v>
      </c>
      <c r="T218" s="96">
        <f>S218*H218</f>
        <v>0</v>
      </c>
      <c r="AR218" s="97" t="s">
        <v>171</v>
      </c>
      <c r="AT218" s="97" t="s">
        <v>262</v>
      </c>
      <c r="AU218" s="97" t="s">
        <v>80</v>
      </c>
      <c r="AY218" s="15" t="s">
        <v>125</v>
      </c>
      <c r="BE218" s="98">
        <f>IF(N218="základní",J218,0)</f>
        <v>0</v>
      </c>
      <c r="BF218" s="98">
        <f>IF(N218="snížená",J218,0)</f>
        <v>0</v>
      </c>
      <c r="BG218" s="98">
        <f>IF(N218="zákl. přenesená",J218,0)</f>
        <v>0</v>
      </c>
      <c r="BH218" s="98">
        <f>IF(N218="sníž. přenesená",J218,0)</f>
        <v>0</v>
      </c>
      <c r="BI218" s="98">
        <f>IF(N218="nulová",J218,0)</f>
        <v>0</v>
      </c>
      <c r="BJ218" s="15" t="s">
        <v>78</v>
      </c>
      <c r="BK218" s="98">
        <f>ROUND(I218*H218,2)</f>
        <v>0</v>
      </c>
      <c r="BL218" s="15" t="s">
        <v>132</v>
      </c>
      <c r="BM218" s="97" t="s">
        <v>265</v>
      </c>
    </row>
    <row r="219" spans="2:65" s="12" customFormat="1">
      <c r="B219" s="99"/>
      <c r="D219" s="209" t="s">
        <v>134</v>
      </c>
      <c r="E219" s="100" t="s">
        <v>1</v>
      </c>
      <c r="F219" s="210" t="s">
        <v>169</v>
      </c>
      <c r="H219" s="100" t="s">
        <v>1</v>
      </c>
      <c r="L219" s="99"/>
      <c r="M219" s="101"/>
      <c r="T219" s="102"/>
      <c r="AT219" s="100" t="s">
        <v>134</v>
      </c>
      <c r="AU219" s="100" t="s">
        <v>80</v>
      </c>
      <c r="AV219" s="12" t="s">
        <v>78</v>
      </c>
      <c r="AW219" s="12" t="s">
        <v>27</v>
      </c>
      <c r="AX219" s="12" t="s">
        <v>70</v>
      </c>
      <c r="AY219" s="100" t="s">
        <v>125</v>
      </c>
    </row>
    <row r="220" spans="2:65" s="13" customFormat="1">
      <c r="B220" s="103"/>
      <c r="D220" s="209" t="s">
        <v>134</v>
      </c>
      <c r="E220" s="104" t="s">
        <v>1</v>
      </c>
      <c r="F220" s="211" t="s">
        <v>80</v>
      </c>
      <c r="H220" s="212">
        <v>2</v>
      </c>
      <c r="L220" s="103"/>
      <c r="M220" s="105"/>
      <c r="T220" s="106"/>
      <c r="AT220" s="104" t="s">
        <v>134</v>
      </c>
      <c r="AU220" s="104" t="s">
        <v>80</v>
      </c>
      <c r="AV220" s="13" t="s">
        <v>80</v>
      </c>
      <c r="AW220" s="13" t="s">
        <v>27</v>
      </c>
      <c r="AX220" s="13" t="s">
        <v>70</v>
      </c>
      <c r="AY220" s="104" t="s">
        <v>125</v>
      </c>
    </row>
    <row r="221" spans="2:65" s="1" customFormat="1" ht="24.2" customHeight="1">
      <c r="B221" s="26"/>
      <c r="C221" s="213" t="s">
        <v>266</v>
      </c>
      <c r="D221" s="213" t="s">
        <v>262</v>
      </c>
      <c r="E221" s="214" t="s">
        <v>267</v>
      </c>
      <c r="F221" s="215" t="s">
        <v>268</v>
      </c>
      <c r="G221" s="216" t="s">
        <v>162</v>
      </c>
      <c r="H221" s="217">
        <v>4</v>
      </c>
      <c r="I221" s="220"/>
      <c r="J221" s="218">
        <f>ROUND(I221*H221,2)</f>
        <v>0</v>
      </c>
      <c r="K221" s="107"/>
      <c r="L221" s="108"/>
      <c r="M221" s="109" t="s">
        <v>1</v>
      </c>
      <c r="N221" s="110" t="s">
        <v>35</v>
      </c>
      <c r="O221" s="95">
        <v>0</v>
      </c>
      <c r="P221" s="95">
        <f>O221*H221</f>
        <v>0</v>
      </c>
      <c r="Q221" s="95">
        <v>1.521E-2</v>
      </c>
      <c r="R221" s="95">
        <f>Q221*H221</f>
        <v>6.0839999999999998E-2</v>
      </c>
      <c r="S221" s="95">
        <v>0</v>
      </c>
      <c r="T221" s="96">
        <f>S221*H221</f>
        <v>0</v>
      </c>
      <c r="AR221" s="97" t="s">
        <v>171</v>
      </c>
      <c r="AT221" s="97" t="s">
        <v>262</v>
      </c>
      <c r="AU221" s="97" t="s">
        <v>80</v>
      </c>
      <c r="AY221" s="15" t="s">
        <v>125</v>
      </c>
      <c r="BE221" s="98">
        <f>IF(N221="základní",J221,0)</f>
        <v>0</v>
      </c>
      <c r="BF221" s="98">
        <f>IF(N221="snížená",J221,0)</f>
        <v>0</v>
      </c>
      <c r="BG221" s="98">
        <f>IF(N221="zákl. přenesená",J221,0)</f>
        <v>0</v>
      </c>
      <c r="BH221" s="98">
        <f>IF(N221="sníž. přenesená",J221,0)</f>
        <v>0</v>
      </c>
      <c r="BI221" s="98">
        <f>IF(N221="nulová",J221,0)</f>
        <v>0</v>
      </c>
      <c r="BJ221" s="15" t="s">
        <v>78</v>
      </c>
      <c r="BK221" s="98">
        <f>ROUND(I221*H221,2)</f>
        <v>0</v>
      </c>
      <c r="BL221" s="15" t="s">
        <v>132</v>
      </c>
      <c r="BM221" s="97" t="s">
        <v>269</v>
      </c>
    </row>
    <row r="222" spans="2:65" s="12" customFormat="1">
      <c r="B222" s="99"/>
      <c r="D222" s="209" t="s">
        <v>134</v>
      </c>
      <c r="E222" s="100" t="s">
        <v>1</v>
      </c>
      <c r="F222" s="210" t="s">
        <v>169</v>
      </c>
      <c r="H222" s="100" t="s">
        <v>1</v>
      </c>
      <c r="L222" s="99"/>
      <c r="M222" s="101"/>
      <c r="T222" s="102"/>
      <c r="AT222" s="100" t="s">
        <v>134</v>
      </c>
      <c r="AU222" s="100" t="s">
        <v>80</v>
      </c>
      <c r="AV222" s="12" t="s">
        <v>78</v>
      </c>
      <c r="AW222" s="12" t="s">
        <v>27</v>
      </c>
      <c r="AX222" s="12" t="s">
        <v>70</v>
      </c>
      <c r="AY222" s="100" t="s">
        <v>125</v>
      </c>
    </row>
    <row r="223" spans="2:65" s="13" customFormat="1">
      <c r="B223" s="103"/>
      <c r="D223" s="209" t="s">
        <v>134</v>
      </c>
      <c r="E223" s="104" t="s">
        <v>1</v>
      </c>
      <c r="F223" s="211" t="s">
        <v>132</v>
      </c>
      <c r="H223" s="212">
        <v>4</v>
      </c>
      <c r="L223" s="103"/>
      <c r="M223" s="105"/>
      <c r="T223" s="106"/>
      <c r="AT223" s="104" t="s">
        <v>134</v>
      </c>
      <c r="AU223" s="104" t="s">
        <v>80</v>
      </c>
      <c r="AV223" s="13" t="s">
        <v>80</v>
      </c>
      <c r="AW223" s="13" t="s">
        <v>27</v>
      </c>
      <c r="AX223" s="13" t="s">
        <v>70</v>
      </c>
      <c r="AY223" s="104" t="s">
        <v>125</v>
      </c>
    </row>
    <row r="224" spans="2:65" s="11" customFormat="1" ht="22.8" customHeight="1">
      <c r="B224" s="85"/>
      <c r="D224" s="86" t="s">
        <v>69</v>
      </c>
      <c r="E224" s="201" t="s">
        <v>176</v>
      </c>
      <c r="F224" s="201" t="s">
        <v>270</v>
      </c>
      <c r="J224" s="202">
        <f>BK224</f>
        <v>0</v>
      </c>
      <c r="L224" s="85"/>
      <c r="M224" s="87"/>
      <c r="P224" s="88">
        <f>SUM(P225:P259)</f>
        <v>198.78627</v>
      </c>
      <c r="R224" s="88">
        <f>SUM(R225:R259)</f>
        <v>4.8141600000000007E-2</v>
      </c>
      <c r="T224" s="89">
        <f>SUM(T225:T259)</f>
        <v>0</v>
      </c>
      <c r="AR224" s="86" t="s">
        <v>78</v>
      </c>
      <c r="AT224" s="90" t="s">
        <v>69</v>
      </c>
      <c r="AU224" s="90" t="s">
        <v>78</v>
      </c>
      <c r="AY224" s="86" t="s">
        <v>125</v>
      </c>
      <c r="BK224" s="91">
        <f>SUM(BK225:BK259)</f>
        <v>0</v>
      </c>
    </row>
    <row r="225" spans="2:65" s="1" customFormat="1" ht="24.2" customHeight="1">
      <c r="B225" s="26"/>
      <c r="C225" s="203" t="s">
        <v>271</v>
      </c>
      <c r="D225" s="203" t="s">
        <v>128</v>
      </c>
      <c r="E225" s="204" t="s">
        <v>272</v>
      </c>
      <c r="F225" s="205" t="s">
        <v>273</v>
      </c>
      <c r="G225" s="206" t="s">
        <v>145</v>
      </c>
      <c r="H225" s="207">
        <v>223.04</v>
      </c>
      <c r="I225" s="219"/>
      <c r="J225" s="208">
        <f>ROUND(I225*H225,2)</f>
        <v>0</v>
      </c>
      <c r="K225" s="92"/>
      <c r="L225" s="26"/>
      <c r="M225" s="93" t="s">
        <v>1</v>
      </c>
      <c r="N225" s="94" t="s">
        <v>35</v>
      </c>
      <c r="O225" s="95">
        <v>0.308</v>
      </c>
      <c r="P225" s="95">
        <f>O225*H225</f>
        <v>68.69632</v>
      </c>
      <c r="Q225" s="95">
        <v>4.0000000000000003E-5</v>
      </c>
      <c r="R225" s="95">
        <f>Q225*H225</f>
        <v>8.9216E-3</v>
      </c>
      <c r="S225" s="95">
        <v>0</v>
      </c>
      <c r="T225" s="96">
        <f>S225*H225</f>
        <v>0</v>
      </c>
      <c r="AR225" s="97" t="s">
        <v>132</v>
      </c>
      <c r="AT225" s="97" t="s">
        <v>128</v>
      </c>
      <c r="AU225" s="97" t="s">
        <v>80</v>
      </c>
      <c r="AY225" s="15" t="s">
        <v>125</v>
      </c>
      <c r="BE225" s="98">
        <f>IF(N225="základní",J225,0)</f>
        <v>0</v>
      </c>
      <c r="BF225" s="98">
        <f>IF(N225="snížená",J225,0)</f>
        <v>0</v>
      </c>
      <c r="BG225" s="98">
        <f>IF(N225="zákl. přenesená",J225,0)</f>
        <v>0</v>
      </c>
      <c r="BH225" s="98">
        <f>IF(N225="sníž. přenesená",J225,0)</f>
        <v>0</v>
      </c>
      <c r="BI225" s="98">
        <f>IF(N225="nulová",J225,0)</f>
        <v>0</v>
      </c>
      <c r="BJ225" s="15" t="s">
        <v>78</v>
      </c>
      <c r="BK225" s="98">
        <f>ROUND(I225*H225,2)</f>
        <v>0</v>
      </c>
      <c r="BL225" s="15" t="s">
        <v>132</v>
      </c>
      <c r="BM225" s="97" t="s">
        <v>274</v>
      </c>
    </row>
    <row r="226" spans="2:65" s="12" customFormat="1">
      <c r="B226" s="99"/>
      <c r="D226" s="209" t="s">
        <v>134</v>
      </c>
      <c r="E226" s="100" t="s">
        <v>1</v>
      </c>
      <c r="F226" s="210" t="s">
        <v>169</v>
      </c>
      <c r="H226" s="100" t="s">
        <v>1</v>
      </c>
      <c r="L226" s="99"/>
      <c r="M226" s="101"/>
      <c r="T226" s="102"/>
      <c r="AT226" s="100" t="s">
        <v>134</v>
      </c>
      <c r="AU226" s="100" t="s">
        <v>80</v>
      </c>
      <c r="AV226" s="12" t="s">
        <v>78</v>
      </c>
      <c r="AW226" s="12" t="s">
        <v>27</v>
      </c>
      <c r="AX226" s="12" t="s">
        <v>70</v>
      </c>
      <c r="AY226" s="100" t="s">
        <v>125</v>
      </c>
    </row>
    <row r="227" spans="2:65" s="13" customFormat="1">
      <c r="B227" s="103"/>
      <c r="D227" s="209" t="s">
        <v>134</v>
      </c>
      <c r="E227" s="104" t="s">
        <v>1</v>
      </c>
      <c r="F227" s="211" t="s">
        <v>275</v>
      </c>
      <c r="H227" s="212">
        <v>223.04</v>
      </c>
      <c r="L227" s="103"/>
      <c r="M227" s="105"/>
      <c r="T227" s="106"/>
      <c r="AT227" s="104" t="s">
        <v>134</v>
      </c>
      <c r="AU227" s="104" t="s">
        <v>80</v>
      </c>
      <c r="AV227" s="13" t="s">
        <v>80</v>
      </c>
      <c r="AW227" s="13" t="s">
        <v>27</v>
      </c>
      <c r="AX227" s="13" t="s">
        <v>70</v>
      </c>
      <c r="AY227" s="104" t="s">
        <v>125</v>
      </c>
    </row>
    <row r="228" spans="2:65" s="1" customFormat="1" ht="24.2" customHeight="1">
      <c r="B228" s="26"/>
      <c r="C228" s="203" t="s">
        <v>276</v>
      </c>
      <c r="D228" s="203" t="s">
        <v>128</v>
      </c>
      <c r="E228" s="204" t="s">
        <v>277</v>
      </c>
      <c r="F228" s="205" t="s">
        <v>278</v>
      </c>
      <c r="G228" s="206" t="s">
        <v>145</v>
      </c>
      <c r="H228" s="207">
        <v>32</v>
      </c>
      <c r="I228" s="219"/>
      <c r="J228" s="208">
        <f>ROUND(I228*H228,2)</f>
        <v>0</v>
      </c>
      <c r="K228" s="92"/>
      <c r="L228" s="26"/>
      <c r="M228" s="93" t="s">
        <v>1</v>
      </c>
      <c r="N228" s="94" t="s">
        <v>35</v>
      </c>
      <c r="O228" s="95">
        <v>0.154</v>
      </c>
      <c r="P228" s="95">
        <f>O228*H228</f>
        <v>4.9279999999999999</v>
      </c>
      <c r="Q228" s="95">
        <v>0</v>
      </c>
      <c r="R228" s="95">
        <f>Q228*H228</f>
        <v>0</v>
      </c>
      <c r="S228" s="95">
        <v>0</v>
      </c>
      <c r="T228" s="96">
        <f>S228*H228</f>
        <v>0</v>
      </c>
      <c r="AR228" s="97" t="s">
        <v>132</v>
      </c>
      <c r="AT228" s="97" t="s">
        <v>128</v>
      </c>
      <c r="AU228" s="97" t="s">
        <v>80</v>
      </c>
      <c r="AY228" s="15" t="s">
        <v>125</v>
      </c>
      <c r="BE228" s="98">
        <f>IF(N228="základní",J228,0)</f>
        <v>0</v>
      </c>
      <c r="BF228" s="98">
        <f>IF(N228="snížená",J228,0)</f>
        <v>0</v>
      </c>
      <c r="BG228" s="98">
        <f>IF(N228="zákl. přenesená",J228,0)</f>
        <v>0</v>
      </c>
      <c r="BH228" s="98">
        <f>IF(N228="sníž. přenesená",J228,0)</f>
        <v>0</v>
      </c>
      <c r="BI228" s="98">
        <f>IF(N228="nulová",J228,0)</f>
        <v>0</v>
      </c>
      <c r="BJ228" s="15" t="s">
        <v>78</v>
      </c>
      <c r="BK228" s="98">
        <f>ROUND(I228*H228,2)</f>
        <v>0</v>
      </c>
      <c r="BL228" s="15" t="s">
        <v>132</v>
      </c>
      <c r="BM228" s="97" t="s">
        <v>279</v>
      </c>
    </row>
    <row r="229" spans="2:65" s="12" customFormat="1">
      <c r="B229" s="99"/>
      <c r="D229" s="209" t="s">
        <v>134</v>
      </c>
      <c r="E229" s="100" t="s">
        <v>1</v>
      </c>
      <c r="F229" s="210" t="s">
        <v>135</v>
      </c>
      <c r="H229" s="100" t="s">
        <v>1</v>
      </c>
      <c r="L229" s="99"/>
      <c r="M229" s="101"/>
      <c r="T229" s="102"/>
      <c r="AT229" s="100" t="s">
        <v>134</v>
      </c>
      <c r="AU229" s="100" t="s">
        <v>80</v>
      </c>
      <c r="AV229" s="12" t="s">
        <v>78</v>
      </c>
      <c r="AW229" s="12" t="s">
        <v>27</v>
      </c>
      <c r="AX229" s="12" t="s">
        <v>70</v>
      </c>
      <c r="AY229" s="100" t="s">
        <v>125</v>
      </c>
    </row>
    <row r="230" spans="2:65" s="13" customFormat="1">
      <c r="B230" s="103"/>
      <c r="D230" s="209" t="s">
        <v>134</v>
      </c>
      <c r="E230" s="104" t="s">
        <v>1</v>
      </c>
      <c r="F230" s="211" t="s">
        <v>280</v>
      </c>
      <c r="H230" s="212">
        <v>32</v>
      </c>
      <c r="L230" s="103"/>
      <c r="M230" s="105"/>
      <c r="T230" s="106"/>
      <c r="AT230" s="104" t="s">
        <v>134</v>
      </c>
      <c r="AU230" s="104" t="s">
        <v>80</v>
      </c>
      <c r="AV230" s="13" t="s">
        <v>80</v>
      </c>
      <c r="AW230" s="13" t="s">
        <v>27</v>
      </c>
      <c r="AX230" s="13" t="s">
        <v>70</v>
      </c>
      <c r="AY230" s="104" t="s">
        <v>125</v>
      </c>
    </row>
    <row r="231" spans="2:65" s="1" customFormat="1" ht="24.2" customHeight="1">
      <c r="B231" s="26"/>
      <c r="C231" s="203" t="s">
        <v>281</v>
      </c>
      <c r="D231" s="203" t="s">
        <v>128</v>
      </c>
      <c r="E231" s="204" t="s">
        <v>282</v>
      </c>
      <c r="F231" s="205" t="s">
        <v>283</v>
      </c>
      <c r="G231" s="206" t="s">
        <v>145</v>
      </c>
      <c r="H231" s="207">
        <v>960</v>
      </c>
      <c r="I231" s="219"/>
      <c r="J231" s="208">
        <f>ROUND(I231*H231,2)</f>
        <v>0</v>
      </c>
      <c r="K231" s="92"/>
      <c r="L231" s="26"/>
      <c r="M231" s="93" t="s">
        <v>1</v>
      </c>
      <c r="N231" s="94" t="s">
        <v>35</v>
      </c>
      <c r="O231" s="95">
        <v>0</v>
      </c>
      <c r="P231" s="95">
        <f>O231*H231</f>
        <v>0</v>
      </c>
      <c r="Q231" s="95">
        <v>0</v>
      </c>
      <c r="R231" s="95">
        <f>Q231*H231</f>
        <v>0</v>
      </c>
      <c r="S231" s="95">
        <v>0</v>
      </c>
      <c r="T231" s="96">
        <f>S231*H231</f>
        <v>0</v>
      </c>
      <c r="AR231" s="97" t="s">
        <v>132</v>
      </c>
      <c r="AT231" s="97" t="s">
        <v>128</v>
      </c>
      <c r="AU231" s="97" t="s">
        <v>80</v>
      </c>
      <c r="AY231" s="15" t="s">
        <v>125</v>
      </c>
      <c r="BE231" s="98">
        <f>IF(N231="základní",J231,0)</f>
        <v>0</v>
      </c>
      <c r="BF231" s="98">
        <f>IF(N231="snížená",J231,0)</f>
        <v>0</v>
      </c>
      <c r="BG231" s="98">
        <f>IF(N231="zákl. přenesená",J231,0)</f>
        <v>0</v>
      </c>
      <c r="BH231" s="98">
        <f>IF(N231="sníž. přenesená",J231,0)</f>
        <v>0</v>
      </c>
      <c r="BI231" s="98">
        <f>IF(N231="nulová",J231,0)</f>
        <v>0</v>
      </c>
      <c r="BJ231" s="15" t="s">
        <v>78</v>
      </c>
      <c r="BK231" s="98">
        <f>ROUND(I231*H231,2)</f>
        <v>0</v>
      </c>
      <c r="BL231" s="15" t="s">
        <v>132</v>
      </c>
      <c r="BM231" s="97" t="s">
        <v>284</v>
      </c>
    </row>
    <row r="232" spans="2:65" s="13" customFormat="1">
      <c r="B232" s="103"/>
      <c r="D232" s="209" t="s">
        <v>134</v>
      </c>
      <c r="E232" s="104" t="s">
        <v>1</v>
      </c>
      <c r="F232" s="211" t="s">
        <v>285</v>
      </c>
      <c r="H232" s="212">
        <v>960</v>
      </c>
      <c r="L232" s="103"/>
      <c r="M232" s="105"/>
      <c r="T232" s="106"/>
      <c r="AT232" s="104" t="s">
        <v>134</v>
      </c>
      <c r="AU232" s="104" t="s">
        <v>80</v>
      </c>
      <c r="AV232" s="13" t="s">
        <v>80</v>
      </c>
      <c r="AW232" s="13" t="s">
        <v>27</v>
      </c>
      <c r="AX232" s="13" t="s">
        <v>70</v>
      </c>
      <c r="AY232" s="104" t="s">
        <v>125</v>
      </c>
    </row>
    <row r="233" spans="2:65" s="1" customFormat="1" ht="24.2" customHeight="1">
      <c r="B233" s="26"/>
      <c r="C233" s="203" t="s">
        <v>286</v>
      </c>
      <c r="D233" s="203" t="s">
        <v>128</v>
      </c>
      <c r="E233" s="204" t="s">
        <v>287</v>
      </c>
      <c r="F233" s="205" t="s">
        <v>288</v>
      </c>
      <c r="G233" s="206" t="s">
        <v>145</v>
      </c>
      <c r="H233" s="207">
        <v>32</v>
      </c>
      <c r="I233" s="219"/>
      <c r="J233" s="208">
        <f>ROUND(I233*H233,2)</f>
        <v>0</v>
      </c>
      <c r="K233" s="92"/>
      <c r="L233" s="26"/>
      <c r="M233" s="93" t="s">
        <v>1</v>
      </c>
      <c r="N233" s="94" t="s">
        <v>35</v>
      </c>
      <c r="O233" s="95">
        <v>9.7000000000000003E-2</v>
      </c>
      <c r="P233" s="95">
        <f>O233*H233</f>
        <v>3.1040000000000001</v>
      </c>
      <c r="Q233" s="95">
        <v>0</v>
      </c>
      <c r="R233" s="95">
        <f>Q233*H233</f>
        <v>0</v>
      </c>
      <c r="S233" s="95">
        <v>0</v>
      </c>
      <c r="T233" s="96">
        <f>S233*H233</f>
        <v>0</v>
      </c>
      <c r="AR233" s="97" t="s">
        <v>132</v>
      </c>
      <c r="AT233" s="97" t="s">
        <v>128</v>
      </c>
      <c r="AU233" s="97" t="s">
        <v>80</v>
      </c>
      <c r="AY233" s="15" t="s">
        <v>125</v>
      </c>
      <c r="BE233" s="98">
        <f>IF(N233="základní",J233,0)</f>
        <v>0</v>
      </c>
      <c r="BF233" s="98">
        <f>IF(N233="snížená",J233,0)</f>
        <v>0</v>
      </c>
      <c r="BG233" s="98">
        <f>IF(N233="zákl. přenesená",J233,0)</f>
        <v>0</v>
      </c>
      <c r="BH233" s="98">
        <f>IF(N233="sníž. přenesená",J233,0)</f>
        <v>0</v>
      </c>
      <c r="BI233" s="98">
        <f>IF(N233="nulová",J233,0)</f>
        <v>0</v>
      </c>
      <c r="BJ233" s="15" t="s">
        <v>78</v>
      </c>
      <c r="BK233" s="98">
        <f>ROUND(I233*H233,2)</f>
        <v>0</v>
      </c>
      <c r="BL233" s="15" t="s">
        <v>132</v>
      </c>
      <c r="BM233" s="97" t="s">
        <v>289</v>
      </c>
    </row>
    <row r="234" spans="2:65" s="13" customFormat="1">
      <c r="B234" s="103"/>
      <c r="D234" s="209" t="s">
        <v>134</v>
      </c>
      <c r="E234" s="104" t="s">
        <v>1</v>
      </c>
      <c r="F234" s="211" t="s">
        <v>286</v>
      </c>
      <c r="H234" s="212">
        <v>32</v>
      </c>
      <c r="L234" s="103"/>
      <c r="M234" s="105"/>
      <c r="T234" s="106"/>
      <c r="AT234" s="104" t="s">
        <v>134</v>
      </c>
      <c r="AU234" s="104" t="s">
        <v>80</v>
      </c>
      <c r="AV234" s="13" t="s">
        <v>80</v>
      </c>
      <c r="AW234" s="13" t="s">
        <v>27</v>
      </c>
      <c r="AX234" s="13" t="s">
        <v>70</v>
      </c>
      <c r="AY234" s="104" t="s">
        <v>125</v>
      </c>
    </row>
    <row r="235" spans="2:65" s="1" customFormat="1" ht="21.75" customHeight="1">
      <c r="B235" s="26"/>
      <c r="C235" s="203" t="s">
        <v>290</v>
      </c>
      <c r="D235" s="203" t="s">
        <v>128</v>
      </c>
      <c r="E235" s="204" t="s">
        <v>291</v>
      </c>
      <c r="F235" s="205" t="s">
        <v>292</v>
      </c>
      <c r="G235" s="206" t="s">
        <v>145</v>
      </c>
      <c r="H235" s="207">
        <v>32</v>
      </c>
      <c r="I235" s="219"/>
      <c r="J235" s="208">
        <f>ROUND(I235*H235,2)</f>
        <v>0</v>
      </c>
      <c r="K235" s="92"/>
      <c r="L235" s="26"/>
      <c r="M235" s="93" t="s">
        <v>1</v>
      </c>
      <c r="N235" s="94" t="s">
        <v>35</v>
      </c>
      <c r="O235" s="95">
        <v>6.0999999999999999E-2</v>
      </c>
      <c r="P235" s="95">
        <f>O235*H235</f>
        <v>1.952</v>
      </c>
      <c r="Q235" s="95">
        <v>0</v>
      </c>
      <c r="R235" s="95">
        <f>Q235*H235</f>
        <v>0</v>
      </c>
      <c r="S235" s="95">
        <v>0</v>
      </c>
      <c r="T235" s="96">
        <f>S235*H235</f>
        <v>0</v>
      </c>
      <c r="AR235" s="97" t="s">
        <v>132</v>
      </c>
      <c r="AT235" s="97" t="s">
        <v>128</v>
      </c>
      <c r="AU235" s="97" t="s">
        <v>80</v>
      </c>
      <c r="AY235" s="15" t="s">
        <v>125</v>
      </c>
      <c r="BE235" s="98">
        <f>IF(N235="základní",J235,0)</f>
        <v>0</v>
      </c>
      <c r="BF235" s="98">
        <f>IF(N235="snížená",J235,0)</f>
        <v>0</v>
      </c>
      <c r="BG235" s="98">
        <f>IF(N235="zákl. přenesená",J235,0)</f>
        <v>0</v>
      </c>
      <c r="BH235" s="98">
        <f>IF(N235="sníž. přenesená",J235,0)</f>
        <v>0</v>
      </c>
      <c r="BI235" s="98">
        <f>IF(N235="nulová",J235,0)</f>
        <v>0</v>
      </c>
      <c r="BJ235" s="15" t="s">
        <v>78</v>
      </c>
      <c r="BK235" s="98">
        <f>ROUND(I235*H235,2)</f>
        <v>0</v>
      </c>
      <c r="BL235" s="15" t="s">
        <v>132</v>
      </c>
      <c r="BM235" s="97" t="s">
        <v>293</v>
      </c>
    </row>
    <row r="236" spans="2:65" s="13" customFormat="1">
      <c r="B236" s="103"/>
      <c r="D236" s="209" t="s">
        <v>134</v>
      </c>
      <c r="E236" s="104" t="s">
        <v>1</v>
      </c>
      <c r="F236" s="211" t="s">
        <v>286</v>
      </c>
      <c r="H236" s="212">
        <v>32</v>
      </c>
      <c r="L236" s="103"/>
      <c r="M236" s="105"/>
      <c r="T236" s="106"/>
      <c r="AT236" s="104" t="s">
        <v>134</v>
      </c>
      <c r="AU236" s="104" t="s">
        <v>80</v>
      </c>
      <c r="AV236" s="13" t="s">
        <v>80</v>
      </c>
      <c r="AW236" s="13" t="s">
        <v>27</v>
      </c>
      <c r="AX236" s="13" t="s">
        <v>70</v>
      </c>
      <c r="AY236" s="104" t="s">
        <v>125</v>
      </c>
    </row>
    <row r="237" spans="2:65" s="1" customFormat="1" ht="21.75" customHeight="1">
      <c r="B237" s="26"/>
      <c r="C237" s="203" t="s">
        <v>294</v>
      </c>
      <c r="D237" s="203" t="s">
        <v>128</v>
      </c>
      <c r="E237" s="204" t="s">
        <v>295</v>
      </c>
      <c r="F237" s="205" t="s">
        <v>296</v>
      </c>
      <c r="G237" s="206" t="s">
        <v>145</v>
      </c>
      <c r="H237" s="207">
        <v>960</v>
      </c>
      <c r="I237" s="219"/>
      <c r="J237" s="208">
        <f>ROUND(I237*H237,2)</f>
        <v>0</v>
      </c>
      <c r="K237" s="92"/>
      <c r="L237" s="26"/>
      <c r="M237" s="93" t="s">
        <v>1</v>
      </c>
      <c r="N237" s="94" t="s">
        <v>35</v>
      </c>
      <c r="O237" s="95">
        <v>0</v>
      </c>
      <c r="P237" s="95">
        <f>O237*H237</f>
        <v>0</v>
      </c>
      <c r="Q237" s="95">
        <v>0</v>
      </c>
      <c r="R237" s="95">
        <f>Q237*H237</f>
        <v>0</v>
      </c>
      <c r="S237" s="95">
        <v>0</v>
      </c>
      <c r="T237" s="96">
        <f>S237*H237</f>
        <v>0</v>
      </c>
      <c r="AR237" s="97" t="s">
        <v>132</v>
      </c>
      <c r="AT237" s="97" t="s">
        <v>128</v>
      </c>
      <c r="AU237" s="97" t="s">
        <v>80</v>
      </c>
      <c r="AY237" s="15" t="s">
        <v>125</v>
      </c>
      <c r="BE237" s="98">
        <f>IF(N237="základní",J237,0)</f>
        <v>0</v>
      </c>
      <c r="BF237" s="98">
        <f>IF(N237="snížená",J237,0)</f>
        <v>0</v>
      </c>
      <c r="BG237" s="98">
        <f>IF(N237="zákl. přenesená",J237,0)</f>
        <v>0</v>
      </c>
      <c r="BH237" s="98">
        <f>IF(N237="sníž. přenesená",J237,0)</f>
        <v>0</v>
      </c>
      <c r="BI237" s="98">
        <f>IF(N237="nulová",J237,0)</f>
        <v>0</v>
      </c>
      <c r="BJ237" s="15" t="s">
        <v>78</v>
      </c>
      <c r="BK237" s="98">
        <f>ROUND(I237*H237,2)</f>
        <v>0</v>
      </c>
      <c r="BL237" s="15" t="s">
        <v>132</v>
      </c>
      <c r="BM237" s="97" t="s">
        <v>297</v>
      </c>
    </row>
    <row r="238" spans="2:65" s="13" customFormat="1">
      <c r="B238" s="103"/>
      <c r="D238" s="209" t="s">
        <v>134</v>
      </c>
      <c r="E238" s="104" t="s">
        <v>1</v>
      </c>
      <c r="F238" s="211" t="s">
        <v>298</v>
      </c>
      <c r="H238" s="212">
        <v>960</v>
      </c>
      <c r="L238" s="103"/>
      <c r="M238" s="105"/>
      <c r="T238" s="106"/>
      <c r="AT238" s="104" t="s">
        <v>134</v>
      </c>
      <c r="AU238" s="104" t="s">
        <v>80</v>
      </c>
      <c r="AV238" s="13" t="s">
        <v>80</v>
      </c>
      <c r="AW238" s="13" t="s">
        <v>27</v>
      </c>
      <c r="AX238" s="13" t="s">
        <v>70</v>
      </c>
      <c r="AY238" s="104" t="s">
        <v>125</v>
      </c>
    </row>
    <row r="239" spans="2:65" s="1" customFormat="1" ht="21.75" customHeight="1">
      <c r="B239" s="26"/>
      <c r="C239" s="203" t="s">
        <v>299</v>
      </c>
      <c r="D239" s="203" t="s">
        <v>128</v>
      </c>
      <c r="E239" s="204" t="s">
        <v>300</v>
      </c>
      <c r="F239" s="205" t="s">
        <v>301</v>
      </c>
      <c r="G239" s="206" t="s">
        <v>145</v>
      </c>
      <c r="H239" s="207">
        <v>32</v>
      </c>
      <c r="I239" s="219"/>
      <c r="J239" s="208">
        <f>ROUND(I239*H239,2)</f>
        <v>0</v>
      </c>
      <c r="K239" s="92"/>
      <c r="L239" s="26"/>
      <c r="M239" s="93" t="s">
        <v>1</v>
      </c>
      <c r="N239" s="94" t="s">
        <v>35</v>
      </c>
      <c r="O239" s="95">
        <v>4.1000000000000002E-2</v>
      </c>
      <c r="P239" s="95">
        <f>O239*H239</f>
        <v>1.3120000000000001</v>
      </c>
      <c r="Q239" s="95">
        <v>0</v>
      </c>
      <c r="R239" s="95">
        <f>Q239*H239</f>
        <v>0</v>
      </c>
      <c r="S239" s="95">
        <v>0</v>
      </c>
      <c r="T239" s="96">
        <f>S239*H239</f>
        <v>0</v>
      </c>
      <c r="AR239" s="97" t="s">
        <v>132</v>
      </c>
      <c r="AT239" s="97" t="s">
        <v>128</v>
      </c>
      <c r="AU239" s="97" t="s">
        <v>80</v>
      </c>
      <c r="AY239" s="15" t="s">
        <v>125</v>
      </c>
      <c r="BE239" s="98">
        <f>IF(N239="základní",J239,0)</f>
        <v>0</v>
      </c>
      <c r="BF239" s="98">
        <f>IF(N239="snížená",J239,0)</f>
        <v>0</v>
      </c>
      <c r="BG239" s="98">
        <f>IF(N239="zákl. přenesená",J239,0)</f>
        <v>0</v>
      </c>
      <c r="BH239" s="98">
        <f>IF(N239="sníž. přenesená",J239,0)</f>
        <v>0</v>
      </c>
      <c r="BI239" s="98">
        <f>IF(N239="nulová",J239,0)</f>
        <v>0</v>
      </c>
      <c r="BJ239" s="15" t="s">
        <v>78</v>
      </c>
      <c r="BK239" s="98">
        <f>ROUND(I239*H239,2)</f>
        <v>0</v>
      </c>
      <c r="BL239" s="15" t="s">
        <v>132</v>
      </c>
      <c r="BM239" s="97" t="s">
        <v>302</v>
      </c>
    </row>
    <row r="240" spans="2:65" s="13" customFormat="1">
      <c r="B240" s="103"/>
      <c r="D240" s="209" t="s">
        <v>134</v>
      </c>
      <c r="E240" s="104" t="s">
        <v>1</v>
      </c>
      <c r="F240" s="211" t="s">
        <v>286</v>
      </c>
      <c r="H240" s="212">
        <v>32</v>
      </c>
      <c r="L240" s="103"/>
      <c r="M240" s="105"/>
      <c r="T240" s="106"/>
      <c r="AT240" s="104" t="s">
        <v>134</v>
      </c>
      <c r="AU240" s="104" t="s">
        <v>80</v>
      </c>
      <c r="AV240" s="13" t="s">
        <v>80</v>
      </c>
      <c r="AW240" s="13" t="s">
        <v>27</v>
      </c>
      <c r="AX240" s="13" t="s">
        <v>70</v>
      </c>
      <c r="AY240" s="104" t="s">
        <v>125</v>
      </c>
    </row>
    <row r="241" spans="2:65" s="1" customFormat="1" ht="24.2" customHeight="1">
      <c r="B241" s="26"/>
      <c r="C241" s="203" t="s">
        <v>303</v>
      </c>
      <c r="D241" s="203" t="s">
        <v>128</v>
      </c>
      <c r="E241" s="204" t="s">
        <v>304</v>
      </c>
      <c r="F241" s="205" t="s">
        <v>305</v>
      </c>
      <c r="G241" s="206" t="s">
        <v>145</v>
      </c>
      <c r="H241" s="207">
        <v>211.39</v>
      </c>
      <c r="I241" s="219"/>
      <c r="J241" s="208">
        <f>ROUND(I241*H241,2)</f>
        <v>0</v>
      </c>
      <c r="K241" s="92"/>
      <c r="L241" s="26"/>
      <c r="M241" s="93" t="s">
        <v>1</v>
      </c>
      <c r="N241" s="94" t="s">
        <v>35</v>
      </c>
      <c r="O241" s="95">
        <v>0.105</v>
      </c>
      <c r="P241" s="95">
        <f>O241*H241</f>
        <v>22.195949999999996</v>
      </c>
      <c r="Q241" s="95">
        <v>0</v>
      </c>
      <c r="R241" s="95">
        <f>Q241*H241</f>
        <v>0</v>
      </c>
      <c r="S241" s="95">
        <v>0</v>
      </c>
      <c r="T241" s="96">
        <f>S241*H241</f>
        <v>0</v>
      </c>
      <c r="AR241" s="97" t="s">
        <v>132</v>
      </c>
      <c r="AT241" s="97" t="s">
        <v>128</v>
      </c>
      <c r="AU241" s="97" t="s">
        <v>80</v>
      </c>
      <c r="AY241" s="15" t="s">
        <v>125</v>
      </c>
      <c r="BE241" s="98">
        <f>IF(N241="základní",J241,0)</f>
        <v>0</v>
      </c>
      <c r="BF241" s="98">
        <f>IF(N241="snížená",J241,0)</f>
        <v>0</v>
      </c>
      <c r="BG241" s="98">
        <f>IF(N241="zákl. přenesená",J241,0)</f>
        <v>0</v>
      </c>
      <c r="BH241" s="98">
        <f>IF(N241="sníž. přenesená",J241,0)</f>
        <v>0</v>
      </c>
      <c r="BI241" s="98">
        <f>IF(N241="nulová",J241,0)</f>
        <v>0</v>
      </c>
      <c r="BJ241" s="15" t="s">
        <v>78</v>
      </c>
      <c r="BK241" s="98">
        <f>ROUND(I241*H241,2)</f>
        <v>0</v>
      </c>
      <c r="BL241" s="15" t="s">
        <v>132</v>
      </c>
      <c r="BM241" s="97" t="s">
        <v>306</v>
      </c>
    </row>
    <row r="242" spans="2:65" s="12" customFormat="1">
      <c r="B242" s="99"/>
      <c r="D242" s="209" t="s">
        <v>134</v>
      </c>
      <c r="E242" s="100" t="s">
        <v>1</v>
      </c>
      <c r="F242" s="210" t="s">
        <v>169</v>
      </c>
      <c r="H242" s="100" t="s">
        <v>1</v>
      </c>
      <c r="L242" s="99"/>
      <c r="M242" s="101"/>
      <c r="T242" s="102"/>
      <c r="AT242" s="100" t="s">
        <v>134</v>
      </c>
      <c r="AU242" s="100" t="s">
        <v>80</v>
      </c>
      <c r="AV242" s="12" t="s">
        <v>78</v>
      </c>
      <c r="AW242" s="12" t="s">
        <v>27</v>
      </c>
      <c r="AX242" s="12" t="s">
        <v>70</v>
      </c>
      <c r="AY242" s="100" t="s">
        <v>125</v>
      </c>
    </row>
    <row r="243" spans="2:65" s="13" customFormat="1">
      <c r="B243" s="103"/>
      <c r="D243" s="209" t="s">
        <v>134</v>
      </c>
      <c r="E243" s="104" t="s">
        <v>1</v>
      </c>
      <c r="F243" s="211" t="s">
        <v>307</v>
      </c>
      <c r="H243" s="212">
        <v>211.39</v>
      </c>
      <c r="L243" s="103"/>
      <c r="M243" s="105"/>
      <c r="T243" s="106"/>
      <c r="AT243" s="104" t="s">
        <v>134</v>
      </c>
      <c r="AU243" s="104" t="s">
        <v>80</v>
      </c>
      <c r="AV243" s="13" t="s">
        <v>80</v>
      </c>
      <c r="AW243" s="13" t="s">
        <v>27</v>
      </c>
      <c r="AX243" s="13" t="s">
        <v>70</v>
      </c>
      <c r="AY243" s="104" t="s">
        <v>125</v>
      </c>
    </row>
    <row r="244" spans="2:65" s="1" customFormat="1" ht="16.5" customHeight="1">
      <c r="B244" s="26"/>
      <c r="C244" s="203" t="s">
        <v>308</v>
      </c>
      <c r="D244" s="203" t="s">
        <v>128</v>
      </c>
      <c r="E244" s="204" t="s">
        <v>309</v>
      </c>
      <c r="F244" s="205" t="s">
        <v>310</v>
      </c>
      <c r="G244" s="206" t="s">
        <v>162</v>
      </c>
      <c r="H244" s="207">
        <v>2</v>
      </c>
      <c r="I244" s="219"/>
      <c r="J244" s="208">
        <f>ROUND(I244*H244,2)</f>
        <v>0</v>
      </c>
      <c r="K244" s="92"/>
      <c r="L244" s="26"/>
      <c r="M244" s="93" t="s">
        <v>1</v>
      </c>
      <c r="N244" s="94" t="s">
        <v>35</v>
      </c>
      <c r="O244" s="95">
        <v>0.29899999999999999</v>
      </c>
      <c r="P244" s="95">
        <f>O244*H244</f>
        <v>0.59799999999999998</v>
      </c>
      <c r="Q244" s="95">
        <v>1.1E-4</v>
      </c>
      <c r="R244" s="95">
        <f>Q244*H244</f>
        <v>2.2000000000000001E-4</v>
      </c>
      <c r="S244" s="95">
        <v>0</v>
      </c>
      <c r="T244" s="96">
        <f>S244*H244</f>
        <v>0</v>
      </c>
      <c r="AR244" s="97" t="s">
        <v>132</v>
      </c>
      <c r="AT244" s="97" t="s">
        <v>128</v>
      </c>
      <c r="AU244" s="97" t="s">
        <v>80</v>
      </c>
      <c r="AY244" s="15" t="s">
        <v>125</v>
      </c>
      <c r="BE244" s="98">
        <f>IF(N244="základní",J244,0)</f>
        <v>0</v>
      </c>
      <c r="BF244" s="98">
        <f>IF(N244="snížená",J244,0)</f>
        <v>0</v>
      </c>
      <c r="BG244" s="98">
        <f>IF(N244="zákl. přenesená",J244,0)</f>
        <v>0</v>
      </c>
      <c r="BH244" s="98">
        <f>IF(N244="sníž. přenesená",J244,0)</f>
        <v>0</v>
      </c>
      <c r="BI244" s="98">
        <f>IF(N244="nulová",J244,0)</f>
        <v>0</v>
      </c>
      <c r="BJ244" s="15" t="s">
        <v>78</v>
      </c>
      <c r="BK244" s="98">
        <f>ROUND(I244*H244,2)</f>
        <v>0</v>
      </c>
      <c r="BL244" s="15" t="s">
        <v>132</v>
      </c>
      <c r="BM244" s="97" t="s">
        <v>311</v>
      </c>
    </row>
    <row r="245" spans="2:65" s="13" customFormat="1">
      <c r="B245" s="103"/>
      <c r="D245" s="209" t="s">
        <v>134</v>
      </c>
      <c r="E245" s="104" t="s">
        <v>1</v>
      </c>
      <c r="F245" s="211" t="s">
        <v>80</v>
      </c>
      <c r="H245" s="212">
        <v>2</v>
      </c>
      <c r="L245" s="103"/>
      <c r="M245" s="105"/>
      <c r="T245" s="106"/>
      <c r="AT245" s="104" t="s">
        <v>134</v>
      </c>
      <c r="AU245" s="104" t="s">
        <v>80</v>
      </c>
      <c r="AV245" s="13" t="s">
        <v>80</v>
      </c>
      <c r="AW245" s="13" t="s">
        <v>27</v>
      </c>
      <c r="AX245" s="13" t="s">
        <v>70</v>
      </c>
      <c r="AY245" s="104" t="s">
        <v>125</v>
      </c>
    </row>
    <row r="246" spans="2:65" s="1" customFormat="1" ht="24.2" customHeight="1">
      <c r="B246" s="26"/>
      <c r="C246" s="213" t="s">
        <v>312</v>
      </c>
      <c r="D246" s="213" t="s">
        <v>262</v>
      </c>
      <c r="E246" s="214" t="s">
        <v>313</v>
      </c>
      <c r="F246" s="215" t="s">
        <v>314</v>
      </c>
      <c r="G246" s="216" t="s">
        <v>162</v>
      </c>
      <c r="H246" s="217">
        <v>2</v>
      </c>
      <c r="I246" s="220"/>
      <c r="J246" s="218">
        <f>ROUND(I246*H246,2)</f>
        <v>0</v>
      </c>
      <c r="K246" s="107"/>
      <c r="L246" s="108"/>
      <c r="M246" s="109" t="s">
        <v>1</v>
      </c>
      <c r="N246" s="110" t="s">
        <v>35</v>
      </c>
      <c r="O246" s="95">
        <v>0</v>
      </c>
      <c r="P246" s="95">
        <f>O246*H246</f>
        <v>0</v>
      </c>
      <c r="Q246" s="95">
        <v>1.2E-2</v>
      </c>
      <c r="R246" s="95">
        <f>Q246*H246</f>
        <v>2.4E-2</v>
      </c>
      <c r="S246" s="95">
        <v>0</v>
      </c>
      <c r="T246" s="96">
        <f>S246*H246</f>
        <v>0</v>
      </c>
      <c r="AR246" s="97" t="s">
        <v>171</v>
      </c>
      <c r="AT246" s="97" t="s">
        <v>262</v>
      </c>
      <c r="AU246" s="97" t="s">
        <v>80</v>
      </c>
      <c r="AY246" s="15" t="s">
        <v>125</v>
      </c>
      <c r="BE246" s="98">
        <f>IF(N246="základní",J246,0)</f>
        <v>0</v>
      </c>
      <c r="BF246" s="98">
        <f>IF(N246="snížená",J246,0)</f>
        <v>0</v>
      </c>
      <c r="BG246" s="98">
        <f>IF(N246="zákl. přenesená",J246,0)</f>
        <v>0</v>
      </c>
      <c r="BH246" s="98">
        <f>IF(N246="sníž. přenesená",J246,0)</f>
        <v>0</v>
      </c>
      <c r="BI246" s="98">
        <f>IF(N246="nulová",J246,0)</f>
        <v>0</v>
      </c>
      <c r="BJ246" s="15" t="s">
        <v>78</v>
      </c>
      <c r="BK246" s="98">
        <f>ROUND(I246*H246,2)</f>
        <v>0</v>
      </c>
      <c r="BL246" s="15" t="s">
        <v>132</v>
      </c>
      <c r="BM246" s="97" t="s">
        <v>315</v>
      </c>
    </row>
    <row r="247" spans="2:65" s="13" customFormat="1">
      <c r="B247" s="103"/>
      <c r="D247" s="209" t="s">
        <v>134</v>
      </c>
      <c r="E247" s="104" t="s">
        <v>1</v>
      </c>
      <c r="F247" s="211" t="s">
        <v>80</v>
      </c>
      <c r="H247" s="212">
        <v>2</v>
      </c>
      <c r="L247" s="103"/>
      <c r="M247" s="105"/>
      <c r="T247" s="106"/>
      <c r="AT247" s="104" t="s">
        <v>134</v>
      </c>
      <c r="AU247" s="104" t="s">
        <v>80</v>
      </c>
      <c r="AV247" s="13" t="s">
        <v>80</v>
      </c>
      <c r="AW247" s="13" t="s">
        <v>27</v>
      </c>
      <c r="AX247" s="13" t="s">
        <v>70</v>
      </c>
      <c r="AY247" s="104" t="s">
        <v>125</v>
      </c>
    </row>
    <row r="248" spans="2:65" s="1" customFormat="1" ht="21.75" customHeight="1">
      <c r="B248" s="26"/>
      <c r="C248" s="203" t="s">
        <v>316</v>
      </c>
      <c r="D248" s="203" t="s">
        <v>128</v>
      </c>
      <c r="E248" s="204" t="s">
        <v>317</v>
      </c>
      <c r="F248" s="205" t="s">
        <v>318</v>
      </c>
      <c r="G248" s="206" t="s">
        <v>162</v>
      </c>
      <c r="H248" s="207">
        <v>1</v>
      </c>
      <c r="I248" s="219"/>
      <c r="J248" s="208">
        <f>ROUND(I248*H248,2)</f>
        <v>0</v>
      </c>
      <c r="K248" s="92"/>
      <c r="L248" s="26"/>
      <c r="M248" s="93" t="s">
        <v>1</v>
      </c>
      <c r="N248" s="94" t="s">
        <v>35</v>
      </c>
      <c r="O248" s="95">
        <v>0</v>
      </c>
      <c r="P248" s="95">
        <f>O248*H248</f>
        <v>0</v>
      </c>
      <c r="Q248" s="95">
        <v>2E-3</v>
      </c>
      <c r="R248" s="95">
        <f>Q248*H248</f>
        <v>2E-3</v>
      </c>
      <c r="S248" s="95">
        <v>0</v>
      </c>
      <c r="T248" s="96">
        <f>S248*H248</f>
        <v>0</v>
      </c>
      <c r="AR248" s="97" t="s">
        <v>132</v>
      </c>
      <c r="AT248" s="97" t="s">
        <v>128</v>
      </c>
      <c r="AU248" s="97" t="s">
        <v>80</v>
      </c>
      <c r="AY248" s="15" t="s">
        <v>125</v>
      </c>
      <c r="BE248" s="98">
        <f>IF(N248="základní",J248,0)</f>
        <v>0</v>
      </c>
      <c r="BF248" s="98">
        <f>IF(N248="snížená",J248,0)</f>
        <v>0</v>
      </c>
      <c r="BG248" s="98">
        <f>IF(N248="zákl. přenesená",J248,0)</f>
        <v>0</v>
      </c>
      <c r="BH248" s="98">
        <f>IF(N248="sníž. přenesená",J248,0)</f>
        <v>0</v>
      </c>
      <c r="BI248" s="98">
        <f>IF(N248="nulová",J248,0)</f>
        <v>0</v>
      </c>
      <c r="BJ248" s="15" t="s">
        <v>78</v>
      </c>
      <c r="BK248" s="98">
        <f>ROUND(I248*H248,2)</f>
        <v>0</v>
      </c>
      <c r="BL248" s="15" t="s">
        <v>132</v>
      </c>
      <c r="BM248" s="97" t="s">
        <v>319</v>
      </c>
    </row>
    <row r="249" spans="2:65" s="13" customFormat="1">
      <c r="B249" s="103"/>
      <c r="D249" s="209" t="s">
        <v>134</v>
      </c>
      <c r="E249" s="104" t="s">
        <v>1</v>
      </c>
      <c r="F249" s="211" t="s">
        <v>78</v>
      </c>
      <c r="H249" s="212">
        <v>1</v>
      </c>
      <c r="L249" s="103"/>
      <c r="M249" s="105"/>
      <c r="T249" s="106"/>
      <c r="AT249" s="104" t="s">
        <v>134</v>
      </c>
      <c r="AU249" s="104" t="s">
        <v>80</v>
      </c>
      <c r="AV249" s="13" t="s">
        <v>80</v>
      </c>
      <c r="AW249" s="13" t="s">
        <v>27</v>
      </c>
      <c r="AX249" s="13" t="s">
        <v>70</v>
      </c>
      <c r="AY249" s="104" t="s">
        <v>125</v>
      </c>
    </row>
    <row r="250" spans="2:65" s="1" customFormat="1" ht="24.2" customHeight="1">
      <c r="B250" s="26"/>
      <c r="C250" s="203" t="s">
        <v>320</v>
      </c>
      <c r="D250" s="203" t="s">
        <v>128</v>
      </c>
      <c r="E250" s="204" t="s">
        <v>321</v>
      </c>
      <c r="F250" s="205" t="s">
        <v>322</v>
      </c>
      <c r="G250" s="206" t="s">
        <v>162</v>
      </c>
      <c r="H250" s="207">
        <v>2</v>
      </c>
      <c r="I250" s="219"/>
      <c r="J250" s="208">
        <f>ROUND(I250*H250,2)</f>
        <v>0</v>
      </c>
      <c r="K250" s="92"/>
      <c r="L250" s="26"/>
      <c r="M250" s="93" t="s">
        <v>1</v>
      </c>
      <c r="N250" s="94" t="s">
        <v>35</v>
      </c>
      <c r="O250" s="95">
        <v>0</v>
      </c>
      <c r="P250" s="95">
        <f>O250*H250</f>
        <v>0</v>
      </c>
      <c r="Q250" s="95">
        <v>4.4999999999999997E-3</v>
      </c>
      <c r="R250" s="95">
        <f>Q250*H250</f>
        <v>8.9999999999999993E-3</v>
      </c>
      <c r="S250" s="95">
        <v>0</v>
      </c>
      <c r="T250" s="96">
        <f>S250*H250</f>
        <v>0</v>
      </c>
      <c r="AR250" s="97" t="s">
        <v>132</v>
      </c>
      <c r="AT250" s="97" t="s">
        <v>128</v>
      </c>
      <c r="AU250" s="97" t="s">
        <v>80</v>
      </c>
      <c r="AY250" s="15" t="s">
        <v>125</v>
      </c>
      <c r="BE250" s="98">
        <f>IF(N250="základní",J250,0)</f>
        <v>0</v>
      </c>
      <c r="BF250" s="98">
        <f>IF(N250="snížená",J250,0)</f>
        <v>0</v>
      </c>
      <c r="BG250" s="98">
        <f>IF(N250="zákl. přenesená",J250,0)</f>
        <v>0</v>
      </c>
      <c r="BH250" s="98">
        <f>IF(N250="sníž. přenesená",J250,0)</f>
        <v>0</v>
      </c>
      <c r="BI250" s="98">
        <f>IF(N250="nulová",J250,0)</f>
        <v>0</v>
      </c>
      <c r="BJ250" s="15" t="s">
        <v>78</v>
      </c>
      <c r="BK250" s="98">
        <f>ROUND(I250*H250,2)</f>
        <v>0</v>
      </c>
      <c r="BL250" s="15" t="s">
        <v>132</v>
      </c>
      <c r="BM250" s="97" t="s">
        <v>323</v>
      </c>
    </row>
    <row r="251" spans="2:65" s="13" customFormat="1">
      <c r="B251" s="103"/>
      <c r="D251" s="209" t="s">
        <v>134</v>
      </c>
      <c r="E251" s="104" t="s">
        <v>1</v>
      </c>
      <c r="F251" s="211" t="s">
        <v>80</v>
      </c>
      <c r="H251" s="212">
        <v>2</v>
      </c>
      <c r="L251" s="103"/>
      <c r="M251" s="105"/>
      <c r="T251" s="106"/>
      <c r="AT251" s="104" t="s">
        <v>134</v>
      </c>
      <c r="AU251" s="104" t="s">
        <v>80</v>
      </c>
      <c r="AV251" s="13" t="s">
        <v>80</v>
      </c>
      <c r="AW251" s="13" t="s">
        <v>27</v>
      </c>
      <c r="AX251" s="13" t="s">
        <v>70</v>
      </c>
      <c r="AY251" s="104" t="s">
        <v>125</v>
      </c>
    </row>
    <row r="252" spans="2:65" s="1" customFormat="1" ht="24.2" customHeight="1">
      <c r="B252" s="26"/>
      <c r="C252" s="203" t="s">
        <v>324</v>
      </c>
      <c r="D252" s="203" t="s">
        <v>128</v>
      </c>
      <c r="E252" s="204" t="s">
        <v>325</v>
      </c>
      <c r="F252" s="205" t="s">
        <v>326</v>
      </c>
      <c r="G252" s="206" t="s">
        <v>162</v>
      </c>
      <c r="H252" s="207">
        <v>1</v>
      </c>
      <c r="I252" s="219"/>
      <c r="J252" s="208">
        <f>ROUND(I252*H252,2)</f>
        <v>0</v>
      </c>
      <c r="K252" s="92"/>
      <c r="L252" s="26"/>
      <c r="M252" s="93" t="s">
        <v>1</v>
      </c>
      <c r="N252" s="94" t="s">
        <v>35</v>
      </c>
      <c r="O252" s="95">
        <v>0</v>
      </c>
      <c r="P252" s="95">
        <f>O252*H252</f>
        <v>0</v>
      </c>
      <c r="Q252" s="95">
        <v>4.0000000000000001E-3</v>
      </c>
      <c r="R252" s="95">
        <f>Q252*H252</f>
        <v>4.0000000000000001E-3</v>
      </c>
      <c r="S252" s="95">
        <v>0</v>
      </c>
      <c r="T252" s="96">
        <f>S252*H252</f>
        <v>0</v>
      </c>
      <c r="AR252" s="97" t="s">
        <v>132</v>
      </c>
      <c r="AT252" s="97" t="s">
        <v>128</v>
      </c>
      <c r="AU252" s="97" t="s">
        <v>80</v>
      </c>
      <c r="AY252" s="15" t="s">
        <v>125</v>
      </c>
      <c r="BE252" s="98">
        <f>IF(N252="základní",J252,0)</f>
        <v>0</v>
      </c>
      <c r="BF252" s="98">
        <f>IF(N252="snížená",J252,0)</f>
        <v>0</v>
      </c>
      <c r="BG252" s="98">
        <f>IF(N252="zákl. přenesená",J252,0)</f>
        <v>0</v>
      </c>
      <c r="BH252" s="98">
        <f>IF(N252="sníž. přenesená",J252,0)</f>
        <v>0</v>
      </c>
      <c r="BI252" s="98">
        <f>IF(N252="nulová",J252,0)</f>
        <v>0</v>
      </c>
      <c r="BJ252" s="15" t="s">
        <v>78</v>
      </c>
      <c r="BK252" s="98">
        <f>ROUND(I252*H252,2)</f>
        <v>0</v>
      </c>
      <c r="BL252" s="15" t="s">
        <v>132</v>
      </c>
      <c r="BM252" s="97" t="s">
        <v>327</v>
      </c>
    </row>
    <row r="253" spans="2:65" s="13" customFormat="1">
      <c r="B253" s="103"/>
      <c r="D253" s="209" t="s">
        <v>134</v>
      </c>
      <c r="E253" s="104" t="s">
        <v>1</v>
      </c>
      <c r="F253" s="211" t="s">
        <v>78</v>
      </c>
      <c r="H253" s="212">
        <v>1</v>
      </c>
      <c r="L253" s="103"/>
      <c r="M253" s="105"/>
      <c r="T253" s="106"/>
      <c r="AT253" s="104" t="s">
        <v>134</v>
      </c>
      <c r="AU253" s="104" t="s">
        <v>80</v>
      </c>
      <c r="AV253" s="13" t="s">
        <v>80</v>
      </c>
      <c r="AW253" s="13" t="s">
        <v>27</v>
      </c>
      <c r="AX253" s="13" t="s">
        <v>70</v>
      </c>
      <c r="AY253" s="104" t="s">
        <v>125</v>
      </c>
    </row>
    <row r="254" spans="2:65" s="1" customFormat="1" ht="24.2" customHeight="1">
      <c r="B254" s="26"/>
      <c r="C254" s="203" t="s">
        <v>328</v>
      </c>
      <c r="D254" s="203" t="s">
        <v>128</v>
      </c>
      <c r="E254" s="204" t="s">
        <v>329</v>
      </c>
      <c r="F254" s="205" t="s">
        <v>330</v>
      </c>
      <c r="G254" s="206" t="s">
        <v>331</v>
      </c>
      <c r="H254" s="207">
        <v>1</v>
      </c>
      <c r="I254" s="219"/>
      <c r="J254" s="208">
        <f>ROUND(I254*H254,2)</f>
        <v>0</v>
      </c>
      <c r="K254" s="92"/>
      <c r="L254" s="26"/>
      <c r="M254" s="93" t="s">
        <v>1</v>
      </c>
      <c r="N254" s="94" t="s">
        <v>35</v>
      </c>
      <c r="O254" s="95">
        <v>0</v>
      </c>
      <c r="P254" s="95">
        <f>O254*H254</f>
        <v>0</v>
      </c>
      <c r="Q254" s="95">
        <v>0</v>
      </c>
      <c r="R254" s="95">
        <f>Q254*H254</f>
        <v>0</v>
      </c>
      <c r="S254" s="95">
        <v>0</v>
      </c>
      <c r="T254" s="96">
        <f>S254*H254</f>
        <v>0</v>
      </c>
      <c r="AR254" s="97" t="s">
        <v>132</v>
      </c>
      <c r="AT254" s="97" t="s">
        <v>128</v>
      </c>
      <c r="AU254" s="97" t="s">
        <v>80</v>
      </c>
      <c r="AY254" s="15" t="s">
        <v>125</v>
      </c>
      <c r="BE254" s="98">
        <f>IF(N254="základní",J254,0)</f>
        <v>0</v>
      </c>
      <c r="BF254" s="98">
        <f>IF(N254="snížená",J254,0)</f>
        <v>0</v>
      </c>
      <c r="BG254" s="98">
        <f>IF(N254="zákl. přenesená",J254,0)</f>
        <v>0</v>
      </c>
      <c r="BH254" s="98">
        <f>IF(N254="sníž. přenesená",J254,0)</f>
        <v>0</v>
      </c>
      <c r="BI254" s="98">
        <f>IF(N254="nulová",J254,0)</f>
        <v>0</v>
      </c>
      <c r="BJ254" s="15" t="s">
        <v>78</v>
      </c>
      <c r="BK254" s="98">
        <f>ROUND(I254*H254,2)</f>
        <v>0</v>
      </c>
      <c r="BL254" s="15" t="s">
        <v>132</v>
      </c>
      <c r="BM254" s="97" t="s">
        <v>332</v>
      </c>
    </row>
    <row r="255" spans="2:65" s="13" customFormat="1">
      <c r="B255" s="103"/>
      <c r="D255" s="209" t="s">
        <v>134</v>
      </c>
      <c r="E255" s="104" t="s">
        <v>1</v>
      </c>
      <c r="F255" s="211" t="s">
        <v>78</v>
      </c>
      <c r="H255" s="212">
        <v>1</v>
      </c>
      <c r="L255" s="103"/>
      <c r="M255" s="105"/>
      <c r="T255" s="106"/>
      <c r="AT255" s="104" t="s">
        <v>134</v>
      </c>
      <c r="AU255" s="104" t="s">
        <v>80</v>
      </c>
      <c r="AV255" s="13" t="s">
        <v>80</v>
      </c>
      <c r="AW255" s="13" t="s">
        <v>27</v>
      </c>
      <c r="AX255" s="13" t="s">
        <v>70</v>
      </c>
      <c r="AY255" s="104" t="s">
        <v>125</v>
      </c>
    </row>
    <row r="256" spans="2:65" s="1" customFormat="1" ht="24.2" customHeight="1">
      <c r="B256" s="26"/>
      <c r="C256" s="203" t="s">
        <v>333</v>
      </c>
      <c r="D256" s="203" t="s">
        <v>128</v>
      </c>
      <c r="E256" s="204" t="s">
        <v>334</v>
      </c>
      <c r="F256" s="205" t="s">
        <v>335</v>
      </c>
      <c r="G256" s="206" t="s">
        <v>336</v>
      </c>
      <c r="H256" s="207">
        <v>96</v>
      </c>
      <c r="I256" s="219"/>
      <c r="J256" s="208">
        <f>ROUND(I256*H256,2)</f>
        <v>0</v>
      </c>
      <c r="K256" s="92"/>
      <c r="L256" s="26"/>
      <c r="M256" s="93" t="s">
        <v>1</v>
      </c>
      <c r="N256" s="94" t="s">
        <v>35</v>
      </c>
      <c r="O256" s="95">
        <v>1</v>
      </c>
      <c r="P256" s="95">
        <f>O256*H256</f>
        <v>96</v>
      </c>
      <c r="Q256" s="95">
        <v>0</v>
      </c>
      <c r="R256" s="95">
        <f>Q256*H256</f>
        <v>0</v>
      </c>
      <c r="S256" s="95">
        <v>0</v>
      </c>
      <c r="T256" s="96">
        <f>S256*H256</f>
        <v>0</v>
      </c>
      <c r="AR256" s="97" t="s">
        <v>132</v>
      </c>
      <c r="AT256" s="97" t="s">
        <v>128</v>
      </c>
      <c r="AU256" s="97" t="s">
        <v>80</v>
      </c>
      <c r="AY256" s="15" t="s">
        <v>125</v>
      </c>
      <c r="BE256" s="98">
        <f>IF(N256="základní",J256,0)</f>
        <v>0</v>
      </c>
      <c r="BF256" s="98">
        <f>IF(N256="snížená",J256,0)</f>
        <v>0</v>
      </c>
      <c r="BG256" s="98">
        <f>IF(N256="zákl. přenesená",J256,0)</f>
        <v>0</v>
      </c>
      <c r="BH256" s="98">
        <f>IF(N256="sníž. přenesená",J256,0)</f>
        <v>0</v>
      </c>
      <c r="BI256" s="98">
        <f>IF(N256="nulová",J256,0)</f>
        <v>0</v>
      </c>
      <c r="BJ256" s="15" t="s">
        <v>78</v>
      </c>
      <c r="BK256" s="98">
        <f>ROUND(I256*H256,2)</f>
        <v>0</v>
      </c>
      <c r="BL256" s="15" t="s">
        <v>132</v>
      </c>
      <c r="BM256" s="97" t="s">
        <v>337</v>
      </c>
    </row>
    <row r="257" spans="2:65" s="13" customFormat="1">
      <c r="B257" s="103"/>
      <c r="D257" s="209" t="s">
        <v>134</v>
      </c>
      <c r="E257" s="104" t="s">
        <v>1</v>
      </c>
      <c r="F257" s="211" t="s">
        <v>338</v>
      </c>
      <c r="H257" s="212">
        <v>96</v>
      </c>
      <c r="L257" s="103"/>
      <c r="M257" s="105"/>
      <c r="T257" s="106"/>
      <c r="AT257" s="104" t="s">
        <v>134</v>
      </c>
      <c r="AU257" s="104" t="s">
        <v>80</v>
      </c>
      <c r="AV257" s="13" t="s">
        <v>80</v>
      </c>
      <c r="AW257" s="13" t="s">
        <v>27</v>
      </c>
      <c r="AX257" s="13" t="s">
        <v>70</v>
      </c>
      <c r="AY257" s="104" t="s">
        <v>125</v>
      </c>
    </row>
    <row r="258" spans="2:65" s="1" customFormat="1" ht="37.75" customHeight="1">
      <c r="B258" s="26"/>
      <c r="C258" s="203" t="s">
        <v>339</v>
      </c>
      <c r="D258" s="203" t="s">
        <v>128</v>
      </c>
      <c r="E258" s="204" t="s">
        <v>340</v>
      </c>
      <c r="F258" s="205" t="s">
        <v>341</v>
      </c>
      <c r="G258" s="206" t="s">
        <v>331</v>
      </c>
      <c r="H258" s="207">
        <v>1</v>
      </c>
      <c r="I258" s="219"/>
      <c r="J258" s="208">
        <f>ROUND(I258*H258,2)</f>
        <v>0</v>
      </c>
      <c r="K258" s="92"/>
      <c r="L258" s="26"/>
      <c r="M258" s="93" t="s">
        <v>1</v>
      </c>
      <c r="N258" s="94" t="s">
        <v>35</v>
      </c>
      <c r="O258" s="95">
        <v>0</v>
      </c>
      <c r="P258" s="95">
        <f>O258*H258</f>
        <v>0</v>
      </c>
      <c r="Q258" s="95">
        <v>0</v>
      </c>
      <c r="R258" s="95">
        <f>Q258*H258</f>
        <v>0</v>
      </c>
      <c r="S258" s="95">
        <v>0</v>
      </c>
      <c r="T258" s="96">
        <f>S258*H258</f>
        <v>0</v>
      </c>
      <c r="AR258" s="97" t="s">
        <v>132</v>
      </c>
      <c r="AT258" s="97" t="s">
        <v>128</v>
      </c>
      <c r="AU258" s="97" t="s">
        <v>80</v>
      </c>
      <c r="AY258" s="15" t="s">
        <v>125</v>
      </c>
      <c r="BE258" s="98">
        <f>IF(N258="základní",J258,0)</f>
        <v>0</v>
      </c>
      <c r="BF258" s="98">
        <f>IF(N258="snížená",J258,0)</f>
        <v>0</v>
      </c>
      <c r="BG258" s="98">
        <f>IF(N258="zákl. přenesená",J258,0)</f>
        <v>0</v>
      </c>
      <c r="BH258" s="98">
        <f>IF(N258="sníž. přenesená",J258,0)</f>
        <v>0</v>
      </c>
      <c r="BI258" s="98">
        <f>IF(N258="nulová",J258,0)</f>
        <v>0</v>
      </c>
      <c r="BJ258" s="15" t="s">
        <v>78</v>
      </c>
      <c r="BK258" s="98">
        <f>ROUND(I258*H258,2)</f>
        <v>0</v>
      </c>
      <c r="BL258" s="15" t="s">
        <v>132</v>
      </c>
      <c r="BM258" s="97" t="s">
        <v>342</v>
      </c>
    </row>
    <row r="259" spans="2:65" s="13" customFormat="1">
      <c r="B259" s="103"/>
      <c r="D259" s="209" t="s">
        <v>134</v>
      </c>
      <c r="E259" s="104" t="s">
        <v>1</v>
      </c>
      <c r="F259" s="211" t="s">
        <v>78</v>
      </c>
      <c r="H259" s="212">
        <v>1</v>
      </c>
      <c r="L259" s="103"/>
      <c r="M259" s="105"/>
      <c r="T259" s="106"/>
      <c r="AT259" s="104" t="s">
        <v>134</v>
      </c>
      <c r="AU259" s="104" t="s">
        <v>80</v>
      </c>
      <c r="AV259" s="13" t="s">
        <v>80</v>
      </c>
      <c r="AW259" s="13" t="s">
        <v>27</v>
      </c>
      <c r="AX259" s="13" t="s">
        <v>70</v>
      </c>
      <c r="AY259" s="104" t="s">
        <v>125</v>
      </c>
    </row>
    <row r="260" spans="2:65" s="11" customFormat="1" ht="22.8" customHeight="1">
      <c r="B260" s="85"/>
      <c r="D260" s="86" t="s">
        <v>69</v>
      </c>
      <c r="E260" s="201" t="s">
        <v>338</v>
      </c>
      <c r="F260" s="201" t="s">
        <v>343</v>
      </c>
      <c r="J260" s="202">
        <f>BK260</f>
        <v>0</v>
      </c>
      <c r="L260" s="85"/>
      <c r="M260" s="87"/>
      <c r="P260" s="88">
        <f>SUM(P261:P328)</f>
        <v>564.94797200000005</v>
      </c>
      <c r="R260" s="88">
        <f>SUM(R261:R328)</f>
        <v>9.4400000000000018E-4</v>
      </c>
      <c r="T260" s="89">
        <f>SUM(T261:T328)</f>
        <v>64.114412250000001</v>
      </c>
      <c r="AR260" s="86" t="s">
        <v>78</v>
      </c>
      <c r="AT260" s="90" t="s">
        <v>69</v>
      </c>
      <c r="AU260" s="90" t="s">
        <v>78</v>
      </c>
      <c r="AY260" s="86" t="s">
        <v>125</v>
      </c>
      <c r="BK260" s="91">
        <f>SUM(BK261:BK328)</f>
        <v>0</v>
      </c>
    </row>
    <row r="261" spans="2:65" s="1" customFormat="1" ht="24.2" customHeight="1">
      <c r="B261" s="26"/>
      <c r="C261" s="203" t="s">
        <v>344</v>
      </c>
      <c r="D261" s="203" t="s">
        <v>128</v>
      </c>
      <c r="E261" s="204" t="s">
        <v>345</v>
      </c>
      <c r="F261" s="205" t="s">
        <v>346</v>
      </c>
      <c r="G261" s="206" t="s">
        <v>131</v>
      </c>
      <c r="H261" s="207">
        <v>5.3630000000000004</v>
      </c>
      <c r="I261" s="219"/>
      <c r="J261" s="208">
        <f>ROUND(I261*H261,2)</f>
        <v>0</v>
      </c>
      <c r="K261" s="92"/>
      <c r="L261" s="26"/>
      <c r="M261" s="93" t="s">
        <v>1</v>
      </c>
      <c r="N261" s="94" t="s">
        <v>35</v>
      </c>
      <c r="O261" s="95">
        <v>1.52</v>
      </c>
      <c r="P261" s="95">
        <f>O261*H261</f>
        <v>8.1517600000000012</v>
      </c>
      <c r="Q261" s="95">
        <v>0</v>
      </c>
      <c r="R261" s="95">
        <f>Q261*H261</f>
        <v>0</v>
      </c>
      <c r="S261" s="95">
        <v>1.8</v>
      </c>
      <c r="T261" s="96">
        <f>S261*H261</f>
        <v>9.6534000000000013</v>
      </c>
      <c r="AR261" s="97" t="s">
        <v>132</v>
      </c>
      <c r="AT261" s="97" t="s">
        <v>128</v>
      </c>
      <c r="AU261" s="97" t="s">
        <v>80</v>
      </c>
      <c r="AY261" s="15" t="s">
        <v>125</v>
      </c>
      <c r="BE261" s="98">
        <f>IF(N261="základní",J261,0)</f>
        <v>0</v>
      </c>
      <c r="BF261" s="98">
        <f>IF(N261="snížená",J261,0)</f>
        <v>0</v>
      </c>
      <c r="BG261" s="98">
        <f>IF(N261="zákl. přenesená",J261,0)</f>
        <v>0</v>
      </c>
      <c r="BH261" s="98">
        <f>IF(N261="sníž. přenesená",J261,0)</f>
        <v>0</v>
      </c>
      <c r="BI261" s="98">
        <f>IF(N261="nulová",J261,0)</f>
        <v>0</v>
      </c>
      <c r="BJ261" s="15" t="s">
        <v>78</v>
      </c>
      <c r="BK261" s="98">
        <f>ROUND(I261*H261,2)</f>
        <v>0</v>
      </c>
      <c r="BL261" s="15" t="s">
        <v>132</v>
      </c>
      <c r="BM261" s="97" t="s">
        <v>347</v>
      </c>
    </row>
    <row r="262" spans="2:65" s="12" customFormat="1">
      <c r="B262" s="99"/>
      <c r="D262" s="209" t="s">
        <v>134</v>
      </c>
      <c r="E262" s="100" t="s">
        <v>1</v>
      </c>
      <c r="F262" s="210" t="s">
        <v>135</v>
      </c>
      <c r="H262" s="100" t="s">
        <v>1</v>
      </c>
      <c r="L262" s="99"/>
      <c r="M262" s="101"/>
      <c r="T262" s="102"/>
      <c r="AT262" s="100" t="s">
        <v>134</v>
      </c>
      <c r="AU262" s="100" t="s">
        <v>80</v>
      </c>
      <c r="AV262" s="12" t="s">
        <v>78</v>
      </c>
      <c r="AW262" s="12" t="s">
        <v>27</v>
      </c>
      <c r="AX262" s="12" t="s">
        <v>70</v>
      </c>
      <c r="AY262" s="100" t="s">
        <v>125</v>
      </c>
    </row>
    <row r="263" spans="2:65" s="13" customFormat="1">
      <c r="B263" s="103"/>
      <c r="D263" s="209" t="s">
        <v>134</v>
      </c>
      <c r="E263" s="104" t="s">
        <v>1</v>
      </c>
      <c r="F263" s="211" t="s">
        <v>348</v>
      </c>
      <c r="H263" s="212">
        <v>5.3630000000000004</v>
      </c>
      <c r="L263" s="103"/>
      <c r="M263" s="105"/>
      <c r="T263" s="106"/>
      <c r="AT263" s="104" t="s">
        <v>134</v>
      </c>
      <c r="AU263" s="104" t="s">
        <v>80</v>
      </c>
      <c r="AV263" s="13" t="s">
        <v>80</v>
      </c>
      <c r="AW263" s="13" t="s">
        <v>27</v>
      </c>
      <c r="AX263" s="13" t="s">
        <v>70</v>
      </c>
      <c r="AY263" s="104" t="s">
        <v>125</v>
      </c>
    </row>
    <row r="264" spans="2:65" s="1" customFormat="1" ht="24.2" customHeight="1">
      <c r="B264" s="26"/>
      <c r="C264" s="203" t="s">
        <v>349</v>
      </c>
      <c r="D264" s="203" t="s">
        <v>128</v>
      </c>
      <c r="E264" s="204" t="s">
        <v>350</v>
      </c>
      <c r="F264" s="205" t="s">
        <v>351</v>
      </c>
      <c r="G264" s="206" t="s">
        <v>145</v>
      </c>
      <c r="H264" s="207">
        <v>6.976</v>
      </c>
      <c r="I264" s="219"/>
      <c r="J264" s="208">
        <f>ROUND(I264*H264,2)</f>
        <v>0</v>
      </c>
      <c r="K264" s="92"/>
      <c r="L264" s="26"/>
      <c r="M264" s="93" t="s">
        <v>1</v>
      </c>
      <c r="N264" s="94" t="s">
        <v>35</v>
      </c>
      <c r="O264" s="95">
        <v>0.28399999999999997</v>
      </c>
      <c r="P264" s="95">
        <f>O264*H264</f>
        <v>1.9811839999999998</v>
      </c>
      <c r="Q264" s="95">
        <v>0</v>
      </c>
      <c r="R264" s="95">
        <f>Q264*H264</f>
        <v>0</v>
      </c>
      <c r="S264" s="95">
        <v>0.308</v>
      </c>
      <c r="T264" s="96">
        <f>S264*H264</f>
        <v>2.1486079999999999</v>
      </c>
      <c r="AR264" s="97" t="s">
        <v>132</v>
      </c>
      <c r="AT264" s="97" t="s">
        <v>128</v>
      </c>
      <c r="AU264" s="97" t="s">
        <v>80</v>
      </c>
      <c r="AY264" s="15" t="s">
        <v>125</v>
      </c>
      <c r="BE264" s="98">
        <f>IF(N264="základní",J264,0)</f>
        <v>0</v>
      </c>
      <c r="BF264" s="98">
        <f>IF(N264="snížená",J264,0)</f>
        <v>0</v>
      </c>
      <c r="BG264" s="98">
        <f>IF(N264="zákl. přenesená",J264,0)</f>
        <v>0</v>
      </c>
      <c r="BH264" s="98">
        <f>IF(N264="sníž. přenesená",J264,0)</f>
        <v>0</v>
      </c>
      <c r="BI264" s="98">
        <f>IF(N264="nulová",J264,0)</f>
        <v>0</v>
      </c>
      <c r="BJ264" s="15" t="s">
        <v>78</v>
      </c>
      <c r="BK264" s="98">
        <f>ROUND(I264*H264,2)</f>
        <v>0</v>
      </c>
      <c r="BL264" s="15" t="s">
        <v>132</v>
      </c>
      <c r="BM264" s="97" t="s">
        <v>352</v>
      </c>
    </row>
    <row r="265" spans="2:65" s="12" customFormat="1">
      <c r="B265" s="99"/>
      <c r="D265" s="209" t="s">
        <v>134</v>
      </c>
      <c r="E265" s="100" t="s">
        <v>1</v>
      </c>
      <c r="F265" s="210" t="s">
        <v>135</v>
      </c>
      <c r="H265" s="100" t="s">
        <v>1</v>
      </c>
      <c r="L265" s="99"/>
      <c r="M265" s="101"/>
      <c r="T265" s="102"/>
      <c r="AT265" s="100" t="s">
        <v>134</v>
      </c>
      <c r="AU265" s="100" t="s">
        <v>80</v>
      </c>
      <c r="AV265" s="12" t="s">
        <v>78</v>
      </c>
      <c r="AW265" s="12" t="s">
        <v>27</v>
      </c>
      <c r="AX265" s="12" t="s">
        <v>70</v>
      </c>
      <c r="AY265" s="100" t="s">
        <v>125</v>
      </c>
    </row>
    <row r="266" spans="2:65" s="13" customFormat="1">
      <c r="B266" s="103"/>
      <c r="D266" s="209" t="s">
        <v>134</v>
      </c>
      <c r="E266" s="104" t="s">
        <v>1</v>
      </c>
      <c r="F266" s="211" t="s">
        <v>353</v>
      </c>
      <c r="H266" s="212">
        <v>6.976</v>
      </c>
      <c r="L266" s="103"/>
      <c r="M266" s="105"/>
      <c r="T266" s="106"/>
      <c r="AT266" s="104" t="s">
        <v>134</v>
      </c>
      <c r="AU266" s="104" t="s">
        <v>80</v>
      </c>
      <c r="AV266" s="13" t="s">
        <v>80</v>
      </c>
      <c r="AW266" s="13" t="s">
        <v>27</v>
      </c>
      <c r="AX266" s="13" t="s">
        <v>70</v>
      </c>
      <c r="AY266" s="104" t="s">
        <v>125</v>
      </c>
    </row>
    <row r="267" spans="2:65" s="1" customFormat="1" ht="24.2" customHeight="1">
      <c r="B267" s="26"/>
      <c r="C267" s="203" t="s">
        <v>354</v>
      </c>
      <c r="D267" s="203" t="s">
        <v>128</v>
      </c>
      <c r="E267" s="204" t="s">
        <v>355</v>
      </c>
      <c r="F267" s="205" t="s">
        <v>356</v>
      </c>
      <c r="G267" s="206" t="s">
        <v>145</v>
      </c>
      <c r="H267" s="207">
        <v>3.98</v>
      </c>
      <c r="I267" s="219"/>
      <c r="J267" s="208">
        <f>ROUND(I267*H267,2)</f>
        <v>0</v>
      </c>
      <c r="K267" s="92"/>
      <c r="L267" s="26"/>
      <c r="M267" s="93" t="s">
        <v>1</v>
      </c>
      <c r="N267" s="94" t="s">
        <v>35</v>
      </c>
      <c r="O267" s="95">
        <v>0.43</v>
      </c>
      <c r="P267" s="95">
        <f>O267*H267</f>
        <v>1.7114</v>
      </c>
      <c r="Q267" s="95">
        <v>0</v>
      </c>
      <c r="R267" s="95">
        <f>Q267*H267</f>
        <v>0</v>
      </c>
      <c r="S267" s="95">
        <v>0.27</v>
      </c>
      <c r="T267" s="96">
        <f>S267*H267</f>
        <v>1.0746</v>
      </c>
      <c r="AR267" s="97" t="s">
        <v>132</v>
      </c>
      <c r="AT267" s="97" t="s">
        <v>128</v>
      </c>
      <c r="AU267" s="97" t="s">
        <v>80</v>
      </c>
      <c r="AY267" s="15" t="s">
        <v>125</v>
      </c>
      <c r="BE267" s="98">
        <f>IF(N267="základní",J267,0)</f>
        <v>0</v>
      </c>
      <c r="BF267" s="98">
        <f>IF(N267="snížená",J267,0)</f>
        <v>0</v>
      </c>
      <c r="BG267" s="98">
        <f>IF(N267="zákl. přenesená",J267,0)</f>
        <v>0</v>
      </c>
      <c r="BH267" s="98">
        <f>IF(N267="sníž. přenesená",J267,0)</f>
        <v>0</v>
      </c>
      <c r="BI267" s="98">
        <f>IF(N267="nulová",J267,0)</f>
        <v>0</v>
      </c>
      <c r="BJ267" s="15" t="s">
        <v>78</v>
      </c>
      <c r="BK267" s="98">
        <f>ROUND(I267*H267,2)</f>
        <v>0</v>
      </c>
      <c r="BL267" s="15" t="s">
        <v>132</v>
      </c>
      <c r="BM267" s="97" t="s">
        <v>357</v>
      </c>
    </row>
    <row r="268" spans="2:65" s="12" customFormat="1">
      <c r="B268" s="99"/>
      <c r="D268" s="209" t="s">
        <v>134</v>
      </c>
      <c r="E268" s="100" t="s">
        <v>1</v>
      </c>
      <c r="F268" s="210" t="s">
        <v>135</v>
      </c>
      <c r="H268" s="100" t="s">
        <v>1</v>
      </c>
      <c r="L268" s="99"/>
      <c r="M268" s="101"/>
      <c r="T268" s="102"/>
      <c r="AT268" s="100" t="s">
        <v>134</v>
      </c>
      <c r="AU268" s="100" t="s">
        <v>80</v>
      </c>
      <c r="AV268" s="12" t="s">
        <v>78</v>
      </c>
      <c r="AW268" s="12" t="s">
        <v>27</v>
      </c>
      <c r="AX268" s="12" t="s">
        <v>70</v>
      </c>
      <c r="AY268" s="100" t="s">
        <v>125</v>
      </c>
    </row>
    <row r="269" spans="2:65" s="13" customFormat="1">
      <c r="B269" s="103"/>
      <c r="D269" s="209" t="s">
        <v>134</v>
      </c>
      <c r="E269" s="104" t="s">
        <v>1</v>
      </c>
      <c r="F269" s="211" t="s">
        <v>358</v>
      </c>
      <c r="H269" s="212">
        <v>3.98</v>
      </c>
      <c r="L269" s="103"/>
      <c r="M269" s="105"/>
      <c r="T269" s="106"/>
      <c r="AT269" s="104" t="s">
        <v>134</v>
      </c>
      <c r="AU269" s="104" t="s">
        <v>80</v>
      </c>
      <c r="AV269" s="13" t="s">
        <v>80</v>
      </c>
      <c r="AW269" s="13" t="s">
        <v>27</v>
      </c>
      <c r="AX269" s="13" t="s">
        <v>70</v>
      </c>
      <c r="AY269" s="104" t="s">
        <v>125</v>
      </c>
    </row>
    <row r="270" spans="2:65" s="1" customFormat="1" ht="24.2" customHeight="1">
      <c r="B270" s="26"/>
      <c r="C270" s="203" t="s">
        <v>359</v>
      </c>
      <c r="D270" s="203" t="s">
        <v>128</v>
      </c>
      <c r="E270" s="204" t="s">
        <v>360</v>
      </c>
      <c r="F270" s="205" t="s">
        <v>361</v>
      </c>
      <c r="G270" s="206" t="s">
        <v>362</v>
      </c>
      <c r="H270" s="207">
        <v>11.8</v>
      </c>
      <c r="I270" s="219"/>
      <c r="J270" s="208">
        <f>ROUND(I270*H270,2)</f>
        <v>0</v>
      </c>
      <c r="K270" s="92"/>
      <c r="L270" s="26"/>
      <c r="M270" s="93" t="s">
        <v>1</v>
      </c>
      <c r="N270" s="94" t="s">
        <v>35</v>
      </c>
      <c r="O270" s="95">
        <v>2.67</v>
      </c>
      <c r="P270" s="95">
        <f>O270*H270</f>
        <v>31.506</v>
      </c>
      <c r="Q270" s="95">
        <v>8.0000000000000007E-5</v>
      </c>
      <c r="R270" s="95">
        <f>Q270*H270</f>
        <v>9.4400000000000018E-4</v>
      </c>
      <c r="S270" s="95">
        <v>0</v>
      </c>
      <c r="T270" s="96">
        <f>S270*H270</f>
        <v>0</v>
      </c>
      <c r="AR270" s="97" t="s">
        <v>132</v>
      </c>
      <c r="AT270" s="97" t="s">
        <v>128</v>
      </c>
      <c r="AU270" s="97" t="s">
        <v>80</v>
      </c>
      <c r="AY270" s="15" t="s">
        <v>125</v>
      </c>
      <c r="BE270" s="98">
        <f>IF(N270="základní",J270,0)</f>
        <v>0</v>
      </c>
      <c r="BF270" s="98">
        <f>IF(N270="snížená",J270,0)</f>
        <v>0</v>
      </c>
      <c r="BG270" s="98">
        <f>IF(N270="zákl. přenesená",J270,0)</f>
        <v>0</v>
      </c>
      <c r="BH270" s="98">
        <f>IF(N270="sníž. přenesená",J270,0)</f>
        <v>0</v>
      </c>
      <c r="BI270" s="98">
        <f>IF(N270="nulová",J270,0)</f>
        <v>0</v>
      </c>
      <c r="BJ270" s="15" t="s">
        <v>78</v>
      </c>
      <c r="BK270" s="98">
        <f>ROUND(I270*H270,2)</f>
        <v>0</v>
      </c>
      <c r="BL270" s="15" t="s">
        <v>132</v>
      </c>
      <c r="BM270" s="97" t="s">
        <v>363</v>
      </c>
    </row>
    <row r="271" spans="2:65" s="12" customFormat="1">
      <c r="B271" s="99"/>
      <c r="D271" s="209" t="s">
        <v>134</v>
      </c>
      <c r="E271" s="100" t="s">
        <v>1</v>
      </c>
      <c r="F271" s="210" t="s">
        <v>135</v>
      </c>
      <c r="H271" s="100" t="s">
        <v>1</v>
      </c>
      <c r="L271" s="99"/>
      <c r="M271" s="101"/>
      <c r="T271" s="102"/>
      <c r="AT271" s="100" t="s">
        <v>134</v>
      </c>
      <c r="AU271" s="100" t="s">
        <v>80</v>
      </c>
      <c r="AV271" s="12" t="s">
        <v>78</v>
      </c>
      <c r="AW271" s="12" t="s">
        <v>27</v>
      </c>
      <c r="AX271" s="12" t="s">
        <v>70</v>
      </c>
      <c r="AY271" s="100" t="s">
        <v>125</v>
      </c>
    </row>
    <row r="272" spans="2:65" s="13" customFormat="1">
      <c r="B272" s="103"/>
      <c r="D272" s="209" t="s">
        <v>134</v>
      </c>
      <c r="E272" s="104" t="s">
        <v>1</v>
      </c>
      <c r="F272" s="211" t="s">
        <v>364</v>
      </c>
      <c r="H272" s="212">
        <v>11.8</v>
      </c>
      <c r="L272" s="103"/>
      <c r="M272" s="105"/>
      <c r="T272" s="106"/>
      <c r="AT272" s="104" t="s">
        <v>134</v>
      </c>
      <c r="AU272" s="104" t="s">
        <v>80</v>
      </c>
      <c r="AV272" s="13" t="s">
        <v>80</v>
      </c>
      <c r="AW272" s="13" t="s">
        <v>27</v>
      </c>
      <c r="AX272" s="13" t="s">
        <v>70</v>
      </c>
      <c r="AY272" s="104" t="s">
        <v>125</v>
      </c>
    </row>
    <row r="273" spans="2:65" s="1" customFormat="1" ht="16.5" customHeight="1">
      <c r="B273" s="26"/>
      <c r="C273" s="203" t="s">
        <v>365</v>
      </c>
      <c r="D273" s="203" t="s">
        <v>128</v>
      </c>
      <c r="E273" s="204" t="s">
        <v>366</v>
      </c>
      <c r="F273" s="205" t="s">
        <v>367</v>
      </c>
      <c r="G273" s="206" t="s">
        <v>145</v>
      </c>
      <c r="H273" s="207">
        <v>4.2240000000000002</v>
      </c>
      <c r="I273" s="219"/>
      <c r="J273" s="208">
        <f>ROUND(I273*H273,2)</f>
        <v>0</v>
      </c>
      <c r="K273" s="92"/>
      <c r="L273" s="26"/>
      <c r="M273" s="93" t="s">
        <v>1</v>
      </c>
      <c r="N273" s="94" t="s">
        <v>35</v>
      </c>
      <c r="O273" s="95">
        <v>0.59</v>
      </c>
      <c r="P273" s="95">
        <f>O273*H273</f>
        <v>2.4921600000000002</v>
      </c>
      <c r="Q273" s="95">
        <v>0</v>
      </c>
      <c r="R273" s="95">
        <f>Q273*H273</f>
        <v>0</v>
      </c>
      <c r="S273" s="95">
        <v>5.8999999999999997E-2</v>
      </c>
      <c r="T273" s="96">
        <f>S273*H273</f>
        <v>0.24921599999999999</v>
      </c>
      <c r="AR273" s="97" t="s">
        <v>132</v>
      </c>
      <c r="AT273" s="97" t="s">
        <v>128</v>
      </c>
      <c r="AU273" s="97" t="s">
        <v>80</v>
      </c>
      <c r="AY273" s="15" t="s">
        <v>125</v>
      </c>
      <c r="BE273" s="98">
        <f>IF(N273="základní",J273,0)</f>
        <v>0</v>
      </c>
      <c r="BF273" s="98">
        <f>IF(N273="snížená",J273,0)</f>
        <v>0</v>
      </c>
      <c r="BG273" s="98">
        <f>IF(N273="zákl. přenesená",J273,0)</f>
        <v>0</v>
      </c>
      <c r="BH273" s="98">
        <f>IF(N273="sníž. přenesená",J273,0)</f>
        <v>0</v>
      </c>
      <c r="BI273" s="98">
        <f>IF(N273="nulová",J273,0)</f>
        <v>0</v>
      </c>
      <c r="BJ273" s="15" t="s">
        <v>78</v>
      </c>
      <c r="BK273" s="98">
        <f>ROUND(I273*H273,2)</f>
        <v>0</v>
      </c>
      <c r="BL273" s="15" t="s">
        <v>132</v>
      </c>
      <c r="BM273" s="97" t="s">
        <v>368</v>
      </c>
    </row>
    <row r="274" spans="2:65" s="12" customFormat="1">
      <c r="B274" s="99"/>
      <c r="D274" s="209" t="s">
        <v>134</v>
      </c>
      <c r="E274" s="100" t="s">
        <v>1</v>
      </c>
      <c r="F274" s="210" t="s">
        <v>135</v>
      </c>
      <c r="H274" s="100" t="s">
        <v>1</v>
      </c>
      <c r="L274" s="99"/>
      <c r="M274" s="101"/>
      <c r="T274" s="102"/>
      <c r="AT274" s="100" t="s">
        <v>134</v>
      </c>
      <c r="AU274" s="100" t="s">
        <v>80</v>
      </c>
      <c r="AV274" s="12" t="s">
        <v>78</v>
      </c>
      <c r="AW274" s="12" t="s">
        <v>27</v>
      </c>
      <c r="AX274" s="12" t="s">
        <v>70</v>
      </c>
      <c r="AY274" s="100" t="s">
        <v>125</v>
      </c>
    </row>
    <row r="275" spans="2:65" s="13" customFormat="1">
      <c r="B275" s="103"/>
      <c r="D275" s="209" t="s">
        <v>134</v>
      </c>
      <c r="E275" s="104" t="s">
        <v>1</v>
      </c>
      <c r="F275" s="211" t="s">
        <v>369</v>
      </c>
      <c r="H275" s="212">
        <v>4.2240000000000002</v>
      </c>
      <c r="L275" s="103"/>
      <c r="M275" s="105"/>
      <c r="T275" s="106"/>
      <c r="AT275" s="104" t="s">
        <v>134</v>
      </c>
      <c r="AU275" s="104" t="s">
        <v>80</v>
      </c>
      <c r="AV275" s="13" t="s">
        <v>80</v>
      </c>
      <c r="AW275" s="13" t="s">
        <v>27</v>
      </c>
      <c r="AX275" s="13" t="s">
        <v>70</v>
      </c>
      <c r="AY275" s="104" t="s">
        <v>125</v>
      </c>
    </row>
    <row r="276" spans="2:65" s="1" customFormat="1" ht="21.75" customHeight="1">
      <c r="B276" s="26"/>
      <c r="C276" s="203" t="s">
        <v>370</v>
      </c>
      <c r="D276" s="203" t="s">
        <v>128</v>
      </c>
      <c r="E276" s="204" t="s">
        <v>371</v>
      </c>
      <c r="F276" s="205" t="s">
        <v>372</v>
      </c>
      <c r="G276" s="206" t="s">
        <v>145</v>
      </c>
      <c r="H276" s="207">
        <v>11</v>
      </c>
      <c r="I276" s="219"/>
      <c r="J276" s="208">
        <f>ROUND(I276*H276,2)</f>
        <v>0</v>
      </c>
      <c r="K276" s="92"/>
      <c r="L276" s="26"/>
      <c r="M276" s="93" t="s">
        <v>1</v>
      </c>
      <c r="N276" s="94" t="s">
        <v>35</v>
      </c>
      <c r="O276" s="95">
        <v>0.93899999999999995</v>
      </c>
      <c r="P276" s="95">
        <f>O276*H276</f>
        <v>10.328999999999999</v>
      </c>
      <c r="Q276" s="95">
        <v>0</v>
      </c>
      <c r="R276" s="95">
        <f>Q276*H276</f>
        <v>0</v>
      </c>
      <c r="S276" s="95">
        <v>7.5999999999999998E-2</v>
      </c>
      <c r="T276" s="96">
        <f>S276*H276</f>
        <v>0.83599999999999997</v>
      </c>
      <c r="AR276" s="97" t="s">
        <v>132</v>
      </c>
      <c r="AT276" s="97" t="s">
        <v>128</v>
      </c>
      <c r="AU276" s="97" t="s">
        <v>80</v>
      </c>
      <c r="AY276" s="15" t="s">
        <v>125</v>
      </c>
      <c r="BE276" s="98">
        <f>IF(N276="základní",J276,0)</f>
        <v>0</v>
      </c>
      <c r="BF276" s="98">
        <f>IF(N276="snížená",J276,0)</f>
        <v>0</v>
      </c>
      <c r="BG276" s="98">
        <f>IF(N276="zákl. přenesená",J276,0)</f>
        <v>0</v>
      </c>
      <c r="BH276" s="98">
        <f>IF(N276="sníž. přenesená",J276,0)</f>
        <v>0</v>
      </c>
      <c r="BI276" s="98">
        <f>IF(N276="nulová",J276,0)</f>
        <v>0</v>
      </c>
      <c r="BJ276" s="15" t="s">
        <v>78</v>
      </c>
      <c r="BK276" s="98">
        <f>ROUND(I276*H276,2)</f>
        <v>0</v>
      </c>
      <c r="BL276" s="15" t="s">
        <v>132</v>
      </c>
      <c r="BM276" s="97" t="s">
        <v>373</v>
      </c>
    </row>
    <row r="277" spans="2:65" s="12" customFormat="1">
      <c r="B277" s="99"/>
      <c r="D277" s="209" t="s">
        <v>134</v>
      </c>
      <c r="E277" s="100" t="s">
        <v>1</v>
      </c>
      <c r="F277" s="210" t="s">
        <v>135</v>
      </c>
      <c r="H277" s="100" t="s">
        <v>1</v>
      </c>
      <c r="L277" s="99"/>
      <c r="M277" s="101"/>
      <c r="T277" s="102"/>
      <c r="AT277" s="100" t="s">
        <v>134</v>
      </c>
      <c r="AU277" s="100" t="s">
        <v>80</v>
      </c>
      <c r="AV277" s="12" t="s">
        <v>78</v>
      </c>
      <c r="AW277" s="12" t="s">
        <v>27</v>
      </c>
      <c r="AX277" s="12" t="s">
        <v>70</v>
      </c>
      <c r="AY277" s="100" t="s">
        <v>125</v>
      </c>
    </row>
    <row r="278" spans="2:65" s="13" customFormat="1">
      <c r="B278" s="103"/>
      <c r="D278" s="209" t="s">
        <v>134</v>
      </c>
      <c r="E278" s="104" t="s">
        <v>1</v>
      </c>
      <c r="F278" s="211" t="s">
        <v>186</v>
      </c>
      <c r="H278" s="212">
        <v>11</v>
      </c>
      <c r="L278" s="103"/>
      <c r="M278" s="105"/>
      <c r="T278" s="106"/>
      <c r="AT278" s="104" t="s">
        <v>134</v>
      </c>
      <c r="AU278" s="104" t="s">
        <v>80</v>
      </c>
      <c r="AV278" s="13" t="s">
        <v>80</v>
      </c>
      <c r="AW278" s="13" t="s">
        <v>27</v>
      </c>
      <c r="AX278" s="13" t="s">
        <v>70</v>
      </c>
      <c r="AY278" s="104" t="s">
        <v>125</v>
      </c>
    </row>
    <row r="279" spans="2:65" s="1" customFormat="1" ht="16.5" customHeight="1">
      <c r="B279" s="26"/>
      <c r="C279" s="203" t="s">
        <v>374</v>
      </c>
      <c r="D279" s="203" t="s">
        <v>128</v>
      </c>
      <c r="E279" s="204" t="s">
        <v>375</v>
      </c>
      <c r="F279" s="205" t="s">
        <v>376</v>
      </c>
      <c r="G279" s="206" t="s">
        <v>162</v>
      </c>
      <c r="H279" s="207">
        <v>10</v>
      </c>
      <c r="I279" s="219"/>
      <c r="J279" s="208">
        <f>ROUND(I279*H279,2)</f>
        <v>0</v>
      </c>
      <c r="K279" s="92"/>
      <c r="L279" s="26"/>
      <c r="M279" s="93" t="s">
        <v>1</v>
      </c>
      <c r="N279" s="94" t="s">
        <v>35</v>
      </c>
      <c r="O279" s="95">
        <v>0.05</v>
      </c>
      <c r="P279" s="95">
        <f>O279*H279</f>
        <v>0.5</v>
      </c>
      <c r="Q279" s="95">
        <v>0</v>
      </c>
      <c r="R279" s="95">
        <f>Q279*H279</f>
        <v>0</v>
      </c>
      <c r="S279" s="95">
        <v>2.4E-2</v>
      </c>
      <c r="T279" s="96">
        <f>S279*H279</f>
        <v>0.24</v>
      </c>
      <c r="AR279" s="97" t="s">
        <v>132</v>
      </c>
      <c r="AT279" s="97" t="s">
        <v>128</v>
      </c>
      <c r="AU279" s="97" t="s">
        <v>80</v>
      </c>
      <c r="AY279" s="15" t="s">
        <v>125</v>
      </c>
      <c r="BE279" s="98">
        <f>IF(N279="základní",J279,0)</f>
        <v>0</v>
      </c>
      <c r="BF279" s="98">
        <f>IF(N279="snížená",J279,0)</f>
        <v>0</v>
      </c>
      <c r="BG279" s="98">
        <f>IF(N279="zákl. přenesená",J279,0)</f>
        <v>0</v>
      </c>
      <c r="BH279" s="98">
        <f>IF(N279="sníž. přenesená",J279,0)</f>
        <v>0</v>
      </c>
      <c r="BI279" s="98">
        <f>IF(N279="nulová",J279,0)</f>
        <v>0</v>
      </c>
      <c r="BJ279" s="15" t="s">
        <v>78</v>
      </c>
      <c r="BK279" s="98">
        <f>ROUND(I279*H279,2)</f>
        <v>0</v>
      </c>
      <c r="BL279" s="15" t="s">
        <v>132</v>
      </c>
      <c r="BM279" s="97" t="s">
        <v>377</v>
      </c>
    </row>
    <row r="280" spans="2:65" s="12" customFormat="1">
      <c r="B280" s="99"/>
      <c r="D280" s="209" t="s">
        <v>134</v>
      </c>
      <c r="E280" s="100" t="s">
        <v>1</v>
      </c>
      <c r="F280" s="210" t="s">
        <v>169</v>
      </c>
      <c r="H280" s="100" t="s">
        <v>1</v>
      </c>
      <c r="L280" s="99"/>
      <c r="M280" s="101"/>
      <c r="T280" s="102"/>
      <c r="AT280" s="100" t="s">
        <v>134</v>
      </c>
      <c r="AU280" s="100" t="s">
        <v>80</v>
      </c>
      <c r="AV280" s="12" t="s">
        <v>78</v>
      </c>
      <c r="AW280" s="12" t="s">
        <v>27</v>
      </c>
      <c r="AX280" s="12" t="s">
        <v>70</v>
      </c>
      <c r="AY280" s="100" t="s">
        <v>125</v>
      </c>
    </row>
    <row r="281" spans="2:65" s="13" customFormat="1">
      <c r="B281" s="103"/>
      <c r="D281" s="209" t="s">
        <v>134</v>
      </c>
      <c r="E281" s="104" t="s">
        <v>1</v>
      </c>
      <c r="F281" s="211" t="s">
        <v>181</v>
      </c>
      <c r="H281" s="212">
        <v>10</v>
      </c>
      <c r="L281" s="103"/>
      <c r="M281" s="105"/>
      <c r="T281" s="106"/>
      <c r="AT281" s="104" t="s">
        <v>134</v>
      </c>
      <c r="AU281" s="104" t="s">
        <v>80</v>
      </c>
      <c r="AV281" s="13" t="s">
        <v>80</v>
      </c>
      <c r="AW281" s="13" t="s">
        <v>27</v>
      </c>
      <c r="AX281" s="13" t="s">
        <v>70</v>
      </c>
      <c r="AY281" s="104" t="s">
        <v>125</v>
      </c>
    </row>
    <row r="282" spans="2:65" s="1" customFormat="1" ht="16.5" customHeight="1">
      <c r="B282" s="26"/>
      <c r="C282" s="203" t="s">
        <v>378</v>
      </c>
      <c r="D282" s="203" t="s">
        <v>128</v>
      </c>
      <c r="E282" s="204" t="s">
        <v>379</v>
      </c>
      <c r="F282" s="205" t="s">
        <v>380</v>
      </c>
      <c r="G282" s="206" t="s">
        <v>162</v>
      </c>
      <c r="H282" s="207">
        <v>3</v>
      </c>
      <c r="I282" s="219"/>
      <c r="J282" s="208">
        <f>ROUND(I282*H282,2)</f>
        <v>0</v>
      </c>
      <c r="K282" s="92"/>
      <c r="L282" s="26"/>
      <c r="M282" s="93" t="s">
        <v>1</v>
      </c>
      <c r="N282" s="94" t="s">
        <v>35</v>
      </c>
      <c r="O282" s="95">
        <v>0</v>
      </c>
      <c r="P282" s="95">
        <f>O282*H282</f>
        <v>0</v>
      </c>
      <c r="Q282" s="95">
        <v>0</v>
      </c>
      <c r="R282" s="95">
        <f>Q282*H282</f>
        <v>0</v>
      </c>
      <c r="S282" s="95">
        <v>8.9300000000000004E-2</v>
      </c>
      <c r="T282" s="96">
        <f>S282*H282</f>
        <v>0.26790000000000003</v>
      </c>
      <c r="AR282" s="97" t="s">
        <v>132</v>
      </c>
      <c r="AT282" s="97" t="s">
        <v>128</v>
      </c>
      <c r="AU282" s="97" t="s">
        <v>80</v>
      </c>
      <c r="AY282" s="15" t="s">
        <v>125</v>
      </c>
      <c r="BE282" s="98">
        <f>IF(N282="základní",J282,0)</f>
        <v>0</v>
      </c>
      <c r="BF282" s="98">
        <f>IF(N282="snížená",J282,0)</f>
        <v>0</v>
      </c>
      <c r="BG282" s="98">
        <f>IF(N282="zákl. přenesená",J282,0)</f>
        <v>0</v>
      </c>
      <c r="BH282" s="98">
        <f>IF(N282="sníž. přenesená",J282,0)</f>
        <v>0</v>
      </c>
      <c r="BI282" s="98">
        <f>IF(N282="nulová",J282,0)</f>
        <v>0</v>
      </c>
      <c r="BJ282" s="15" t="s">
        <v>78</v>
      </c>
      <c r="BK282" s="98">
        <f>ROUND(I282*H282,2)</f>
        <v>0</v>
      </c>
      <c r="BL282" s="15" t="s">
        <v>132</v>
      </c>
      <c r="BM282" s="97" t="s">
        <v>381</v>
      </c>
    </row>
    <row r="283" spans="2:65" s="12" customFormat="1">
      <c r="B283" s="99"/>
      <c r="D283" s="209" t="s">
        <v>134</v>
      </c>
      <c r="E283" s="100" t="s">
        <v>1</v>
      </c>
      <c r="F283" s="210" t="s">
        <v>135</v>
      </c>
      <c r="H283" s="100" t="s">
        <v>1</v>
      </c>
      <c r="L283" s="99"/>
      <c r="M283" s="101"/>
      <c r="T283" s="102"/>
      <c r="AT283" s="100" t="s">
        <v>134</v>
      </c>
      <c r="AU283" s="100" t="s">
        <v>80</v>
      </c>
      <c r="AV283" s="12" t="s">
        <v>78</v>
      </c>
      <c r="AW283" s="12" t="s">
        <v>27</v>
      </c>
      <c r="AX283" s="12" t="s">
        <v>70</v>
      </c>
      <c r="AY283" s="100" t="s">
        <v>125</v>
      </c>
    </row>
    <row r="284" spans="2:65" s="13" customFormat="1">
      <c r="B284" s="103"/>
      <c r="D284" s="209" t="s">
        <v>134</v>
      </c>
      <c r="E284" s="104" t="s">
        <v>1</v>
      </c>
      <c r="F284" s="211" t="s">
        <v>126</v>
      </c>
      <c r="H284" s="212">
        <v>3</v>
      </c>
      <c r="L284" s="103"/>
      <c r="M284" s="105"/>
      <c r="T284" s="106"/>
      <c r="AT284" s="104" t="s">
        <v>134</v>
      </c>
      <c r="AU284" s="104" t="s">
        <v>80</v>
      </c>
      <c r="AV284" s="13" t="s">
        <v>80</v>
      </c>
      <c r="AW284" s="13" t="s">
        <v>27</v>
      </c>
      <c r="AX284" s="13" t="s">
        <v>70</v>
      </c>
      <c r="AY284" s="104" t="s">
        <v>125</v>
      </c>
    </row>
    <row r="285" spans="2:65" s="1" customFormat="1" ht="24.2" customHeight="1">
      <c r="B285" s="26"/>
      <c r="C285" s="203" t="s">
        <v>382</v>
      </c>
      <c r="D285" s="203" t="s">
        <v>128</v>
      </c>
      <c r="E285" s="204" t="s">
        <v>383</v>
      </c>
      <c r="F285" s="205" t="s">
        <v>384</v>
      </c>
      <c r="G285" s="206" t="s">
        <v>145</v>
      </c>
      <c r="H285" s="207">
        <v>4.4850000000000003</v>
      </c>
      <c r="I285" s="219"/>
      <c r="J285" s="208">
        <f>ROUND(I285*H285,2)</f>
        <v>0</v>
      </c>
      <c r="K285" s="92"/>
      <c r="L285" s="26"/>
      <c r="M285" s="93" t="s">
        <v>1</v>
      </c>
      <c r="N285" s="94" t="s">
        <v>35</v>
      </c>
      <c r="O285" s="95">
        <v>1.5</v>
      </c>
      <c r="P285" s="95">
        <f>O285*H285</f>
        <v>6.7275000000000009</v>
      </c>
      <c r="Q285" s="95">
        <v>0</v>
      </c>
      <c r="R285" s="95">
        <f>Q285*H285</f>
        <v>0</v>
      </c>
      <c r="S285" s="95">
        <v>7.2999999999999995E-2</v>
      </c>
      <c r="T285" s="96">
        <f>S285*H285</f>
        <v>0.327405</v>
      </c>
      <c r="AR285" s="97" t="s">
        <v>132</v>
      </c>
      <c r="AT285" s="97" t="s">
        <v>128</v>
      </c>
      <c r="AU285" s="97" t="s">
        <v>80</v>
      </c>
      <c r="AY285" s="15" t="s">
        <v>125</v>
      </c>
      <c r="BE285" s="98">
        <f>IF(N285="základní",J285,0)</f>
        <v>0</v>
      </c>
      <c r="BF285" s="98">
        <f>IF(N285="snížená",J285,0)</f>
        <v>0</v>
      </c>
      <c r="BG285" s="98">
        <f>IF(N285="zákl. přenesená",J285,0)</f>
        <v>0</v>
      </c>
      <c r="BH285" s="98">
        <f>IF(N285="sníž. přenesená",J285,0)</f>
        <v>0</v>
      </c>
      <c r="BI285" s="98">
        <f>IF(N285="nulová",J285,0)</f>
        <v>0</v>
      </c>
      <c r="BJ285" s="15" t="s">
        <v>78</v>
      </c>
      <c r="BK285" s="98">
        <f>ROUND(I285*H285,2)</f>
        <v>0</v>
      </c>
      <c r="BL285" s="15" t="s">
        <v>132</v>
      </c>
      <c r="BM285" s="97" t="s">
        <v>385</v>
      </c>
    </row>
    <row r="286" spans="2:65" s="12" customFormat="1">
      <c r="B286" s="99"/>
      <c r="D286" s="209" t="s">
        <v>134</v>
      </c>
      <c r="E286" s="100" t="s">
        <v>1</v>
      </c>
      <c r="F286" s="210" t="s">
        <v>135</v>
      </c>
      <c r="H286" s="100" t="s">
        <v>1</v>
      </c>
      <c r="L286" s="99"/>
      <c r="M286" s="101"/>
      <c r="T286" s="102"/>
      <c r="AT286" s="100" t="s">
        <v>134</v>
      </c>
      <c r="AU286" s="100" t="s">
        <v>80</v>
      </c>
      <c r="AV286" s="12" t="s">
        <v>78</v>
      </c>
      <c r="AW286" s="12" t="s">
        <v>27</v>
      </c>
      <c r="AX286" s="12" t="s">
        <v>70</v>
      </c>
      <c r="AY286" s="100" t="s">
        <v>125</v>
      </c>
    </row>
    <row r="287" spans="2:65" s="13" customFormat="1">
      <c r="B287" s="103"/>
      <c r="D287" s="209" t="s">
        <v>134</v>
      </c>
      <c r="E287" s="104" t="s">
        <v>1</v>
      </c>
      <c r="F287" s="211" t="s">
        <v>386</v>
      </c>
      <c r="H287" s="212">
        <v>4.4850000000000003</v>
      </c>
      <c r="L287" s="103"/>
      <c r="M287" s="105"/>
      <c r="T287" s="106"/>
      <c r="AT287" s="104" t="s">
        <v>134</v>
      </c>
      <c r="AU287" s="104" t="s">
        <v>80</v>
      </c>
      <c r="AV287" s="13" t="s">
        <v>80</v>
      </c>
      <c r="AW287" s="13" t="s">
        <v>27</v>
      </c>
      <c r="AX287" s="13" t="s">
        <v>70</v>
      </c>
      <c r="AY287" s="104" t="s">
        <v>125</v>
      </c>
    </row>
    <row r="288" spans="2:65" s="1" customFormat="1" ht="24.2" customHeight="1">
      <c r="B288" s="26"/>
      <c r="C288" s="203" t="s">
        <v>387</v>
      </c>
      <c r="D288" s="203" t="s">
        <v>128</v>
      </c>
      <c r="E288" s="204" t="s">
        <v>388</v>
      </c>
      <c r="F288" s="205" t="s">
        <v>389</v>
      </c>
      <c r="G288" s="206" t="s">
        <v>162</v>
      </c>
      <c r="H288" s="207">
        <v>2</v>
      </c>
      <c r="I288" s="219"/>
      <c r="J288" s="208">
        <f>ROUND(I288*H288,2)</f>
        <v>0</v>
      </c>
      <c r="K288" s="92"/>
      <c r="L288" s="26"/>
      <c r="M288" s="93" t="s">
        <v>1</v>
      </c>
      <c r="N288" s="94" t="s">
        <v>35</v>
      </c>
      <c r="O288" s="95">
        <v>0</v>
      </c>
      <c r="P288" s="95">
        <f>O288*H288</f>
        <v>0</v>
      </c>
      <c r="Q288" s="95">
        <v>0</v>
      </c>
      <c r="R288" s="95">
        <f>Q288*H288</f>
        <v>0</v>
      </c>
      <c r="S288" s="95">
        <v>6.0000000000000001E-3</v>
      </c>
      <c r="T288" s="96">
        <f>S288*H288</f>
        <v>1.2E-2</v>
      </c>
      <c r="AR288" s="97" t="s">
        <v>132</v>
      </c>
      <c r="AT288" s="97" t="s">
        <v>128</v>
      </c>
      <c r="AU288" s="97" t="s">
        <v>80</v>
      </c>
      <c r="AY288" s="15" t="s">
        <v>125</v>
      </c>
      <c r="BE288" s="98">
        <f>IF(N288="základní",J288,0)</f>
        <v>0</v>
      </c>
      <c r="BF288" s="98">
        <f>IF(N288="snížená",J288,0)</f>
        <v>0</v>
      </c>
      <c r="BG288" s="98">
        <f>IF(N288="zákl. přenesená",J288,0)</f>
        <v>0</v>
      </c>
      <c r="BH288" s="98">
        <f>IF(N288="sníž. přenesená",J288,0)</f>
        <v>0</v>
      </c>
      <c r="BI288" s="98">
        <f>IF(N288="nulová",J288,0)</f>
        <v>0</v>
      </c>
      <c r="BJ288" s="15" t="s">
        <v>78</v>
      </c>
      <c r="BK288" s="98">
        <f>ROUND(I288*H288,2)</f>
        <v>0</v>
      </c>
      <c r="BL288" s="15" t="s">
        <v>132</v>
      </c>
      <c r="BM288" s="97" t="s">
        <v>390</v>
      </c>
    </row>
    <row r="289" spans="2:65" s="12" customFormat="1">
      <c r="B289" s="99"/>
      <c r="D289" s="209" t="s">
        <v>134</v>
      </c>
      <c r="E289" s="100" t="s">
        <v>1</v>
      </c>
      <c r="F289" s="210" t="s">
        <v>135</v>
      </c>
      <c r="H289" s="100" t="s">
        <v>1</v>
      </c>
      <c r="L289" s="99"/>
      <c r="M289" s="101"/>
      <c r="T289" s="102"/>
      <c r="AT289" s="100" t="s">
        <v>134</v>
      </c>
      <c r="AU289" s="100" t="s">
        <v>80</v>
      </c>
      <c r="AV289" s="12" t="s">
        <v>78</v>
      </c>
      <c r="AW289" s="12" t="s">
        <v>27</v>
      </c>
      <c r="AX289" s="12" t="s">
        <v>70</v>
      </c>
      <c r="AY289" s="100" t="s">
        <v>125</v>
      </c>
    </row>
    <row r="290" spans="2:65" s="13" customFormat="1">
      <c r="B290" s="103"/>
      <c r="D290" s="209" t="s">
        <v>134</v>
      </c>
      <c r="E290" s="104" t="s">
        <v>1</v>
      </c>
      <c r="F290" s="211" t="s">
        <v>80</v>
      </c>
      <c r="H290" s="212">
        <v>2</v>
      </c>
      <c r="L290" s="103"/>
      <c r="M290" s="105"/>
      <c r="T290" s="106"/>
      <c r="AT290" s="104" t="s">
        <v>134</v>
      </c>
      <c r="AU290" s="104" t="s">
        <v>80</v>
      </c>
      <c r="AV290" s="13" t="s">
        <v>80</v>
      </c>
      <c r="AW290" s="13" t="s">
        <v>27</v>
      </c>
      <c r="AX290" s="13" t="s">
        <v>70</v>
      </c>
      <c r="AY290" s="104" t="s">
        <v>125</v>
      </c>
    </row>
    <row r="291" spans="2:65" s="1" customFormat="1" ht="16.5" customHeight="1">
      <c r="B291" s="26"/>
      <c r="C291" s="203" t="s">
        <v>391</v>
      </c>
      <c r="D291" s="203" t="s">
        <v>128</v>
      </c>
      <c r="E291" s="204" t="s">
        <v>392</v>
      </c>
      <c r="F291" s="205" t="s">
        <v>393</v>
      </c>
      <c r="G291" s="206" t="s">
        <v>145</v>
      </c>
      <c r="H291" s="207">
        <v>21.591000000000001</v>
      </c>
      <c r="I291" s="219"/>
      <c r="J291" s="208">
        <f>ROUND(I291*H291,2)</f>
        <v>0</v>
      </c>
      <c r="K291" s="92"/>
      <c r="L291" s="26"/>
      <c r="M291" s="93" t="s">
        <v>1</v>
      </c>
      <c r="N291" s="94" t="s">
        <v>35</v>
      </c>
      <c r="O291" s="95">
        <v>0.16400000000000001</v>
      </c>
      <c r="P291" s="95">
        <f>O291*H291</f>
        <v>3.5409240000000004</v>
      </c>
      <c r="Q291" s="95">
        <v>0</v>
      </c>
      <c r="R291" s="95">
        <f>Q291*H291</f>
        <v>0</v>
      </c>
      <c r="S291" s="95">
        <v>1.695E-2</v>
      </c>
      <c r="T291" s="96">
        <f>S291*H291</f>
        <v>0.36596745000000003</v>
      </c>
      <c r="AR291" s="97" t="s">
        <v>132</v>
      </c>
      <c r="AT291" s="97" t="s">
        <v>128</v>
      </c>
      <c r="AU291" s="97" t="s">
        <v>80</v>
      </c>
      <c r="AY291" s="15" t="s">
        <v>125</v>
      </c>
      <c r="BE291" s="98">
        <f>IF(N291="základní",J291,0)</f>
        <v>0</v>
      </c>
      <c r="BF291" s="98">
        <f>IF(N291="snížená",J291,0)</f>
        <v>0</v>
      </c>
      <c r="BG291" s="98">
        <f>IF(N291="zákl. přenesená",J291,0)</f>
        <v>0</v>
      </c>
      <c r="BH291" s="98">
        <f>IF(N291="sníž. přenesená",J291,0)</f>
        <v>0</v>
      </c>
      <c r="BI291" s="98">
        <f>IF(N291="nulová",J291,0)</f>
        <v>0</v>
      </c>
      <c r="BJ291" s="15" t="s">
        <v>78</v>
      </c>
      <c r="BK291" s="98">
        <f>ROUND(I291*H291,2)</f>
        <v>0</v>
      </c>
      <c r="BL291" s="15" t="s">
        <v>132</v>
      </c>
      <c r="BM291" s="97" t="s">
        <v>394</v>
      </c>
    </row>
    <row r="292" spans="2:65" s="12" customFormat="1">
      <c r="B292" s="99"/>
      <c r="D292" s="209" t="s">
        <v>134</v>
      </c>
      <c r="E292" s="100" t="s">
        <v>1</v>
      </c>
      <c r="F292" s="210" t="s">
        <v>135</v>
      </c>
      <c r="H292" s="100" t="s">
        <v>1</v>
      </c>
      <c r="L292" s="99"/>
      <c r="M292" s="101"/>
      <c r="T292" s="102"/>
      <c r="AT292" s="100" t="s">
        <v>134</v>
      </c>
      <c r="AU292" s="100" t="s">
        <v>80</v>
      </c>
      <c r="AV292" s="12" t="s">
        <v>78</v>
      </c>
      <c r="AW292" s="12" t="s">
        <v>27</v>
      </c>
      <c r="AX292" s="12" t="s">
        <v>70</v>
      </c>
      <c r="AY292" s="100" t="s">
        <v>125</v>
      </c>
    </row>
    <row r="293" spans="2:65" s="13" customFormat="1">
      <c r="B293" s="103"/>
      <c r="D293" s="209" t="s">
        <v>134</v>
      </c>
      <c r="E293" s="104" t="s">
        <v>1</v>
      </c>
      <c r="F293" s="211" t="s">
        <v>395</v>
      </c>
      <c r="H293" s="212">
        <v>21.591000000000001</v>
      </c>
      <c r="L293" s="103"/>
      <c r="M293" s="105"/>
      <c r="T293" s="106"/>
      <c r="AT293" s="104" t="s">
        <v>134</v>
      </c>
      <c r="AU293" s="104" t="s">
        <v>80</v>
      </c>
      <c r="AV293" s="13" t="s">
        <v>80</v>
      </c>
      <c r="AW293" s="13" t="s">
        <v>27</v>
      </c>
      <c r="AX293" s="13" t="s">
        <v>70</v>
      </c>
      <c r="AY293" s="104" t="s">
        <v>125</v>
      </c>
    </row>
    <row r="294" spans="2:65" s="1" customFormat="1" ht="16.5" customHeight="1">
      <c r="B294" s="26"/>
      <c r="C294" s="203" t="s">
        <v>396</v>
      </c>
      <c r="D294" s="203" t="s">
        <v>128</v>
      </c>
      <c r="E294" s="204" t="s">
        <v>397</v>
      </c>
      <c r="F294" s="205" t="s">
        <v>398</v>
      </c>
      <c r="G294" s="206" t="s">
        <v>162</v>
      </c>
      <c r="H294" s="207">
        <v>1</v>
      </c>
      <c r="I294" s="219"/>
      <c r="J294" s="208">
        <f>ROUND(I294*H294,2)</f>
        <v>0</v>
      </c>
      <c r="K294" s="92"/>
      <c r="L294" s="26"/>
      <c r="M294" s="93" t="s">
        <v>1</v>
      </c>
      <c r="N294" s="94" t="s">
        <v>35</v>
      </c>
      <c r="O294" s="95">
        <v>0.30599999999999999</v>
      </c>
      <c r="P294" s="95">
        <f>O294*H294</f>
        <v>0.30599999999999999</v>
      </c>
      <c r="Q294" s="95">
        <v>0</v>
      </c>
      <c r="R294" s="95">
        <f>Q294*H294</f>
        <v>0</v>
      </c>
      <c r="S294" s="95">
        <v>0.745</v>
      </c>
      <c r="T294" s="96">
        <f>S294*H294</f>
        <v>0.745</v>
      </c>
      <c r="AR294" s="97" t="s">
        <v>132</v>
      </c>
      <c r="AT294" s="97" t="s">
        <v>128</v>
      </c>
      <c r="AU294" s="97" t="s">
        <v>80</v>
      </c>
      <c r="AY294" s="15" t="s">
        <v>125</v>
      </c>
      <c r="BE294" s="98">
        <f>IF(N294="základní",J294,0)</f>
        <v>0</v>
      </c>
      <c r="BF294" s="98">
        <f>IF(N294="snížená",J294,0)</f>
        <v>0</v>
      </c>
      <c r="BG294" s="98">
        <f>IF(N294="zákl. přenesená",J294,0)</f>
        <v>0</v>
      </c>
      <c r="BH294" s="98">
        <f>IF(N294="sníž. přenesená",J294,0)</f>
        <v>0</v>
      </c>
      <c r="BI294" s="98">
        <f>IF(N294="nulová",J294,0)</f>
        <v>0</v>
      </c>
      <c r="BJ294" s="15" t="s">
        <v>78</v>
      </c>
      <c r="BK294" s="98">
        <f>ROUND(I294*H294,2)</f>
        <v>0</v>
      </c>
      <c r="BL294" s="15" t="s">
        <v>132</v>
      </c>
      <c r="BM294" s="97" t="s">
        <v>399</v>
      </c>
    </row>
    <row r="295" spans="2:65" s="12" customFormat="1">
      <c r="B295" s="99"/>
      <c r="D295" s="209" t="s">
        <v>134</v>
      </c>
      <c r="E295" s="100" t="s">
        <v>1</v>
      </c>
      <c r="F295" s="210" t="s">
        <v>135</v>
      </c>
      <c r="H295" s="100" t="s">
        <v>1</v>
      </c>
      <c r="L295" s="99"/>
      <c r="M295" s="101"/>
      <c r="T295" s="102"/>
      <c r="AT295" s="100" t="s">
        <v>134</v>
      </c>
      <c r="AU295" s="100" t="s">
        <v>80</v>
      </c>
      <c r="AV295" s="12" t="s">
        <v>78</v>
      </c>
      <c r="AW295" s="12" t="s">
        <v>27</v>
      </c>
      <c r="AX295" s="12" t="s">
        <v>70</v>
      </c>
      <c r="AY295" s="100" t="s">
        <v>125</v>
      </c>
    </row>
    <row r="296" spans="2:65" s="13" customFormat="1">
      <c r="B296" s="103"/>
      <c r="D296" s="209" t="s">
        <v>134</v>
      </c>
      <c r="E296" s="104" t="s">
        <v>1</v>
      </c>
      <c r="F296" s="211" t="s">
        <v>78</v>
      </c>
      <c r="H296" s="212">
        <v>1</v>
      </c>
      <c r="L296" s="103"/>
      <c r="M296" s="105"/>
      <c r="T296" s="106"/>
      <c r="AT296" s="104" t="s">
        <v>134</v>
      </c>
      <c r="AU296" s="104" t="s">
        <v>80</v>
      </c>
      <c r="AV296" s="13" t="s">
        <v>80</v>
      </c>
      <c r="AW296" s="13" t="s">
        <v>27</v>
      </c>
      <c r="AX296" s="13" t="s">
        <v>70</v>
      </c>
      <c r="AY296" s="104" t="s">
        <v>125</v>
      </c>
    </row>
    <row r="297" spans="2:65" s="1" customFormat="1" ht="24.2" customHeight="1">
      <c r="B297" s="26"/>
      <c r="C297" s="203" t="s">
        <v>400</v>
      </c>
      <c r="D297" s="203" t="s">
        <v>128</v>
      </c>
      <c r="E297" s="204" t="s">
        <v>401</v>
      </c>
      <c r="F297" s="205" t="s">
        <v>402</v>
      </c>
      <c r="G297" s="206" t="s">
        <v>362</v>
      </c>
      <c r="H297" s="207">
        <v>52.21</v>
      </c>
      <c r="I297" s="219"/>
      <c r="J297" s="208">
        <f>ROUND(I297*H297,2)</f>
        <v>0</v>
      </c>
      <c r="K297" s="92"/>
      <c r="L297" s="26"/>
      <c r="M297" s="93" t="s">
        <v>1</v>
      </c>
      <c r="N297" s="94" t="s">
        <v>35</v>
      </c>
      <c r="O297" s="95">
        <v>0.51100000000000001</v>
      </c>
      <c r="P297" s="95">
        <f>O297*H297</f>
        <v>26.679310000000001</v>
      </c>
      <c r="Q297" s="95">
        <v>0</v>
      </c>
      <c r="R297" s="95">
        <f>Q297*H297</f>
        <v>0</v>
      </c>
      <c r="S297" s="95">
        <v>0</v>
      </c>
      <c r="T297" s="96">
        <f>S297*H297</f>
        <v>0</v>
      </c>
      <c r="AR297" s="97" t="s">
        <v>132</v>
      </c>
      <c r="AT297" s="97" t="s">
        <v>128</v>
      </c>
      <c r="AU297" s="97" t="s">
        <v>80</v>
      </c>
      <c r="AY297" s="15" t="s">
        <v>125</v>
      </c>
      <c r="BE297" s="98">
        <f>IF(N297="základní",J297,0)</f>
        <v>0</v>
      </c>
      <c r="BF297" s="98">
        <f>IF(N297="snížená",J297,0)</f>
        <v>0</v>
      </c>
      <c r="BG297" s="98">
        <f>IF(N297="zákl. přenesená",J297,0)</f>
        <v>0</v>
      </c>
      <c r="BH297" s="98">
        <f>IF(N297="sníž. přenesená",J297,0)</f>
        <v>0</v>
      </c>
      <c r="BI297" s="98">
        <f>IF(N297="nulová",J297,0)</f>
        <v>0</v>
      </c>
      <c r="BJ297" s="15" t="s">
        <v>78</v>
      </c>
      <c r="BK297" s="98">
        <f>ROUND(I297*H297,2)</f>
        <v>0</v>
      </c>
      <c r="BL297" s="15" t="s">
        <v>132</v>
      </c>
      <c r="BM297" s="97" t="s">
        <v>403</v>
      </c>
    </row>
    <row r="298" spans="2:65" s="12" customFormat="1">
      <c r="B298" s="99"/>
      <c r="D298" s="209" t="s">
        <v>134</v>
      </c>
      <c r="E298" s="100" t="s">
        <v>1</v>
      </c>
      <c r="F298" s="210" t="s">
        <v>135</v>
      </c>
      <c r="H298" s="100" t="s">
        <v>1</v>
      </c>
      <c r="L298" s="99"/>
      <c r="M298" s="101"/>
      <c r="T298" s="102"/>
      <c r="AT298" s="100" t="s">
        <v>134</v>
      </c>
      <c r="AU298" s="100" t="s">
        <v>80</v>
      </c>
      <c r="AV298" s="12" t="s">
        <v>78</v>
      </c>
      <c r="AW298" s="12" t="s">
        <v>27</v>
      </c>
      <c r="AX298" s="12" t="s">
        <v>70</v>
      </c>
      <c r="AY298" s="100" t="s">
        <v>125</v>
      </c>
    </row>
    <row r="299" spans="2:65" s="13" customFormat="1">
      <c r="B299" s="103"/>
      <c r="D299" s="209" t="s">
        <v>134</v>
      </c>
      <c r="E299" s="104" t="s">
        <v>1</v>
      </c>
      <c r="F299" s="211" t="s">
        <v>404</v>
      </c>
      <c r="H299" s="212">
        <v>52.21</v>
      </c>
      <c r="L299" s="103"/>
      <c r="M299" s="105"/>
      <c r="T299" s="106"/>
      <c r="AT299" s="104" t="s">
        <v>134</v>
      </c>
      <c r="AU299" s="104" t="s">
        <v>80</v>
      </c>
      <c r="AV299" s="13" t="s">
        <v>80</v>
      </c>
      <c r="AW299" s="13" t="s">
        <v>27</v>
      </c>
      <c r="AX299" s="13" t="s">
        <v>70</v>
      </c>
      <c r="AY299" s="104" t="s">
        <v>125</v>
      </c>
    </row>
    <row r="300" spans="2:65" s="1" customFormat="1" ht="24.2" customHeight="1">
      <c r="B300" s="26"/>
      <c r="C300" s="203" t="s">
        <v>405</v>
      </c>
      <c r="D300" s="203" t="s">
        <v>128</v>
      </c>
      <c r="E300" s="204" t="s">
        <v>406</v>
      </c>
      <c r="F300" s="205" t="s">
        <v>407</v>
      </c>
      <c r="G300" s="206" t="s">
        <v>362</v>
      </c>
      <c r="H300" s="207">
        <v>26.105</v>
      </c>
      <c r="I300" s="219"/>
      <c r="J300" s="208">
        <f>ROUND(I300*H300,2)</f>
        <v>0</v>
      </c>
      <c r="K300" s="92"/>
      <c r="L300" s="26"/>
      <c r="M300" s="93" t="s">
        <v>1</v>
      </c>
      <c r="N300" s="94" t="s">
        <v>35</v>
      </c>
      <c r="O300" s="95">
        <v>0.92900000000000005</v>
      </c>
      <c r="P300" s="95">
        <f>O300*H300</f>
        <v>24.251545</v>
      </c>
      <c r="Q300" s="95">
        <v>0</v>
      </c>
      <c r="R300" s="95">
        <f>Q300*H300</f>
        <v>0</v>
      </c>
      <c r="S300" s="95">
        <v>3.3000000000000002E-2</v>
      </c>
      <c r="T300" s="96">
        <f>S300*H300</f>
        <v>0.86146500000000004</v>
      </c>
      <c r="AR300" s="97" t="s">
        <v>132</v>
      </c>
      <c r="AT300" s="97" t="s">
        <v>128</v>
      </c>
      <c r="AU300" s="97" t="s">
        <v>80</v>
      </c>
      <c r="AY300" s="15" t="s">
        <v>125</v>
      </c>
      <c r="BE300" s="98">
        <f>IF(N300="základní",J300,0)</f>
        <v>0</v>
      </c>
      <c r="BF300" s="98">
        <f>IF(N300="snížená",J300,0)</f>
        <v>0</v>
      </c>
      <c r="BG300" s="98">
        <f>IF(N300="zákl. přenesená",J300,0)</f>
        <v>0</v>
      </c>
      <c r="BH300" s="98">
        <f>IF(N300="sníž. přenesená",J300,0)</f>
        <v>0</v>
      </c>
      <c r="BI300" s="98">
        <f>IF(N300="nulová",J300,0)</f>
        <v>0</v>
      </c>
      <c r="BJ300" s="15" t="s">
        <v>78</v>
      </c>
      <c r="BK300" s="98">
        <f>ROUND(I300*H300,2)</f>
        <v>0</v>
      </c>
      <c r="BL300" s="15" t="s">
        <v>132</v>
      </c>
      <c r="BM300" s="97" t="s">
        <v>408</v>
      </c>
    </row>
    <row r="301" spans="2:65" s="12" customFormat="1">
      <c r="B301" s="99"/>
      <c r="D301" s="209" t="s">
        <v>134</v>
      </c>
      <c r="E301" s="100" t="s">
        <v>1</v>
      </c>
      <c r="F301" s="210" t="s">
        <v>135</v>
      </c>
      <c r="H301" s="100" t="s">
        <v>1</v>
      </c>
      <c r="L301" s="99"/>
      <c r="M301" s="101"/>
      <c r="T301" s="102"/>
      <c r="AT301" s="100" t="s">
        <v>134</v>
      </c>
      <c r="AU301" s="100" t="s">
        <v>80</v>
      </c>
      <c r="AV301" s="12" t="s">
        <v>78</v>
      </c>
      <c r="AW301" s="12" t="s">
        <v>27</v>
      </c>
      <c r="AX301" s="12" t="s">
        <v>70</v>
      </c>
      <c r="AY301" s="100" t="s">
        <v>125</v>
      </c>
    </row>
    <row r="302" spans="2:65" s="13" customFormat="1">
      <c r="B302" s="103"/>
      <c r="D302" s="209" t="s">
        <v>134</v>
      </c>
      <c r="E302" s="104" t="s">
        <v>1</v>
      </c>
      <c r="F302" s="211" t="s">
        <v>409</v>
      </c>
      <c r="H302" s="212">
        <v>26.105</v>
      </c>
      <c r="L302" s="103"/>
      <c r="M302" s="105"/>
      <c r="T302" s="106"/>
      <c r="AT302" s="104" t="s">
        <v>134</v>
      </c>
      <c r="AU302" s="104" t="s">
        <v>80</v>
      </c>
      <c r="AV302" s="13" t="s">
        <v>80</v>
      </c>
      <c r="AW302" s="13" t="s">
        <v>27</v>
      </c>
      <c r="AX302" s="13" t="s">
        <v>70</v>
      </c>
      <c r="AY302" s="104" t="s">
        <v>125</v>
      </c>
    </row>
    <row r="303" spans="2:65" s="1" customFormat="1" ht="21.75" customHeight="1">
      <c r="B303" s="26"/>
      <c r="C303" s="203" t="s">
        <v>410</v>
      </c>
      <c r="D303" s="203" t="s">
        <v>128</v>
      </c>
      <c r="E303" s="204" t="s">
        <v>411</v>
      </c>
      <c r="F303" s="205" t="s">
        <v>412</v>
      </c>
      <c r="G303" s="206" t="s">
        <v>145</v>
      </c>
      <c r="H303" s="207">
        <v>176.24</v>
      </c>
      <c r="I303" s="219"/>
      <c r="J303" s="208">
        <f>ROUND(I303*H303,2)</f>
        <v>0</v>
      </c>
      <c r="K303" s="92"/>
      <c r="L303" s="26"/>
      <c r="M303" s="93" t="s">
        <v>1</v>
      </c>
      <c r="N303" s="94" t="s">
        <v>35</v>
      </c>
      <c r="O303" s="95">
        <v>0.36799999999999999</v>
      </c>
      <c r="P303" s="95">
        <f>O303*H303</f>
        <v>64.856319999999997</v>
      </c>
      <c r="Q303" s="95">
        <v>0</v>
      </c>
      <c r="R303" s="95">
        <f>Q303*H303</f>
        <v>0</v>
      </c>
      <c r="S303" s="95">
        <v>8.3169999999999994E-2</v>
      </c>
      <c r="T303" s="96">
        <f>S303*H303</f>
        <v>14.657880799999999</v>
      </c>
      <c r="AR303" s="97" t="s">
        <v>132</v>
      </c>
      <c r="AT303" s="97" t="s">
        <v>128</v>
      </c>
      <c r="AU303" s="97" t="s">
        <v>80</v>
      </c>
      <c r="AY303" s="15" t="s">
        <v>125</v>
      </c>
      <c r="BE303" s="98">
        <f>IF(N303="základní",J303,0)</f>
        <v>0</v>
      </c>
      <c r="BF303" s="98">
        <f>IF(N303="snížená",J303,0)</f>
        <v>0</v>
      </c>
      <c r="BG303" s="98">
        <f>IF(N303="zákl. přenesená",J303,0)</f>
        <v>0</v>
      </c>
      <c r="BH303" s="98">
        <f>IF(N303="sníž. přenesená",J303,0)</f>
        <v>0</v>
      </c>
      <c r="BI303" s="98">
        <f>IF(N303="nulová",J303,0)</f>
        <v>0</v>
      </c>
      <c r="BJ303" s="15" t="s">
        <v>78</v>
      </c>
      <c r="BK303" s="98">
        <f>ROUND(I303*H303,2)</f>
        <v>0</v>
      </c>
      <c r="BL303" s="15" t="s">
        <v>132</v>
      </c>
      <c r="BM303" s="97" t="s">
        <v>413</v>
      </c>
    </row>
    <row r="304" spans="2:65" s="12" customFormat="1">
      <c r="B304" s="99"/>
      <c r="D304" s="209" t="s">
        <v>134</v>
      </c>
      <c r="E304" s="100" t="s">
        <v>1</v>
      </c>
      <c r="F304" s="210" t="s">
        <v>169</v>
      </c>
      <c r="H304" s="100" t="s">
        <v>1</v>
      </c>
      <c r="L304" s="99"/>
      <c r="M304" s="101"/>
      <c r="T304" s="102"/>
      <c r="AT304" s="100" t="s">
        <v>134</v>
      </c>
      <c r="AU304" s="100" t="s">
        <v>80</v>
      </c>
      <c r="AV304" s="12" t="s">
        <v>78</v>
      </c>
      <c r="AW304" s="12" t="s">
        <v>27</v>
      </c>
      <c r="AX304" s="12" t="s">
        <v>70</v>
      </c>
      <c r="AY304" s="100" t="s">
        <v>125</v>
      </c>
    </row>
    <row r="305" spans="2:65" s="13" customFormat="1">
      <c r="B305" s="103"/>
      <c r="D305" s="209" t="s">
        <v>134</v>
      </c>
      <c r="E305" s="104" t="s">
        <v>1</v>
      </c>
      <c r="F305" s="211" t="s">
        <v>414</v>
      </c>
      <c r="H305" s="212">
        <v>176.24</v>
      </c>
      <c r="L305" s="103"/>
      <c r="M305" s="105"/>
      <c r="T305" s="106"/>
      <c r="AT305" s="104" t="s">
        <v>134</v>
      </c>
      <c r="AU305" s="104" t="s">
        <v>80</v>
      </c>
      <c r="AV305" s="13" t="s">
        <v>80</v>
      </c>
      <c r="AW305" s="13" t="s">
        <v>27</v>
      </c>
      <c r="AX305" s="13" t="s">
        <v>70</v>
      </c>
      <c r="AY305" s="104" t="s">
        <v>125</v>
      </c>
    </row>
    <row r="306" spans="2:65" s="1" customFormat="1" ht="16.5" customHeight="1">
      <c r="B306" s="26"/>
      <c r="C306" s="203" t="s">
        <v>415</v>
      </c>
      <c r="D306" s="203" t="s">
        <v>128</v>
      </c>
      <c r="E306" s="204" t="s">
        <v>416</v>
      </c>
      <c r="F306" s="205" t="s">
        <v>417</v>
      </c>
      <c r="G306" s="206" t="s">
        <v>145</v>
      </c>
      <c r="H306" s="207">
        <v>120.5</v>
      </c>
      <c r="I306" s="219"/>
      <c r="J306" s="208">
        <f>ROUND(I306*H306,2)</f>
        <v>0</v>
      </c>
      <c r="K306" s="92"/>
      <c r="L306" s="26"/>
      <c r="M306" s="93" t="s">
        <v>1</v>
      </c>
      <c r="N306" s="94" t="s">
        <v>35</v>
      </c>
      <c r="O306" s="95">
        <v>0.29499999999999998</v>
      </c>
      <c r="P306" s="95">
        <f>O306*H306</f>
        <v>35.547499999999999</v>
      </c>
      <c r="Q306" s="95">
        <v>0</v>
      </c>
      <c r="R306" s="95">
        <f>Q306*H306</f>
        <v>0</v>
      </c>
      <c r="S306" s="95">
        <v>8.1500000000000003E-2</v>
      </c>
      <c r="T306" s="96">
        <f>S306*H306</f>
        <v>9.8207500000000003</v>
      </c>
      <c r="AR306" s="97" t="s">
        <v>132</v>
      </c>
      <c r="AT306" s="97" t="s">
        <v>128</v>
      </c>
      <c r="AU306" s="97" t="s">
        <v>80</v>
      </c>
      <c r="AY306" s="15" t="s">
        <v>125</v>
      </c>
      <c r="BE306" s="98">
        <f>IF(N306="základní",J306,0)</f>
        <v>0</v>
      </c>
      <c r="BF306" s="98">
        <f>IF(N306="snížená",J306,0)</f>
        <v>0</v>
      </c>
      <c r="BG306" s="98">
        <f>IF(N306="zákl. přenesená",J306,0)</f>
        <v>0</v>
      </c>
      <c r="BH306" s="98">
        <f>IF(N306="sníž. přenesená",J306,0)</f>
        <v>0</v>
      </c>
      <c r="BI306" s="98">
        <f>IF(N306="nulová",J306,0)</f>
        <v>0</v>
      </c>
      <c r="BJ306" s="15" t="s">
        <v>78</v>
      </c>
      <c r="BK306" s="98">
        <f>ROUND(I306*H306,2)</f>
        <v>0</v>
      </c>
      <c r="BL306" s="15" t="s">
        <v>132</v>
      </c>
      <c r="BM306" s="97" t="s">
        <v>418</v>
      </c>
    </row>
    <row r="307" spans="2:65" s="12" customFormat="1">
      <c r="B307" s="99"/>
      <c r="D307" s="209" t="s">
        <v>134</v>
      </c>
      <c r="E307" s="100" t="s">
        <v>1</v>
      </c>
      <c r="F307" s="210" t="s">
        <v>135</v>
      </c>
      <c r="H307" s="100" t="s">
        <v>1</v>
      </c>
      <c r="L307" s="99"/>
      <c r="M307" s="101"/>
      <c r="T307" s="102"/>
      <c r="AT307" s="100" t="s">
        <v>134</v>
      </c>
      <c r="AU307" s="100" t="s">
        <v>80</v>
      </c>
      <c r="AV307" s="12" t="s">
        <v>78</v>
      </c>
      <c r="AW307" s="12" t="s">
        <v>27</v>
      </c>
      <c r="AX307" s="12" t="s">
        <v>70</v>
      </c>
      <c r="AY307" s="100" t="s">
        <v>125</v>
      </c>
    </row>
    <row r="308" spans="2:65" s="13" customFormat="1">
      <c r="B308" s="103"/>
      <c r="D308" s="209" t="s">
        <v>134</v>
      </c>
      <c r="E308" s="104" t="s">
        <v>1</v>
      </c>
      <c r="F308" s="211" t="s">
        <v>419</v>
      </c>
      <c r="H308" s="212">
        <v>120.5</v>
      </c>
      <c r="L308" s="103"/>
      <c r="M308" s="105"/>
      <c r="T308" s="106"/>
      <c r="AT308" s="104" t="s">
        <v>134</v>
      </c>
      <c r="AU308" s="104" t="s">
        <v>80</v>
      </c>
      <c r="AV308" s="13" t="s">
        <v>80</v>
      </c>
      <c r="AW308" s="13" t="s">
        <v>27</v>
      </c>
      <c r="AX308" s="13" t="s">
        <v>70</v>
      </c>
      <c r="AY308" s="104" t="s">
        <v>125</v>
      </c>
    </row>
    <row r="309" spans="2:65" s="1" customFormat="1" ht="37.75" customHeight="1">
      <c r="B309" s="26"/>
      <c r="C309" s="203" t="s">
        <v>420</v>
      </c>
      <c r="D309" s="203" t="s">
        <v>128</v>
      </c>
      <c r="E309" s="204" t="s">
        <v>421</v>
      </c>
      <c r="F309" s="205" t="s">
        <v>422</v>
      </c>
      <c r="G309" s="206" t="s">
        <v>145</v>
      </c>
      <c r="H309" s="207">
        <v>176.44</v>
      </c>
      <c r="I309" s="219"/>
      <c r="J309" s="208">
        <f>ROUND(I309*H309,2)</f>
        <v>0</v>
      </c>
      <c r="K309" s="92"/>
      <c r="L309" s="26"/>
      <c r="M309" s="93" t="s">
        <v>1</v>
      </c>
      <c r="N309" s="94" t="s">
        <v>35</v>
      </c>
      <c r="O309" s="95">
        <v>0.1</v>
      </c>
      <c r="P309" s="95">
        <f>O309*H309</f>
        <v>17.644000000000002</v>
      </c>
      <c r="Q309" s="95">
        <v>0</v>
      </c>
      <c r="R309" s="95">
        <f>Q309*H309</f>
        <v>0</v>
      </c>
      <c r="S309" s="95">
        <v>0.01</v>
      </c>
      <c r="T309" s="96">
        <f>S309*H309</f>
        <v>1.7644</v>
      </c>
      <c r="AR309" s="97" t="s">
        <v>132</v>
      </c>
      <c r="AT309" s="97" t="s">
        <v>128</v>
      </c>
      <c r="AU309" s="97" t="s">
        <v>80</v>
      </c>
      <c r="AY309" s="15" t="s">
        <v>125</v>
      </c>
      <c r="BE309" s="98">
        <f>IF(N309="základní",J309,0)</f>
        <v>0</v>
      </c>
      <c r="BF309" s="98">
        <f>IF(N309="snížená",J309,0)</f>
        <v>0</v>
      </c>
      <c r="BG309" s="98">
        <f>IF(N309="zákl. přenesená",J309,0)</f>
        <v>0</v>
      </c>
      <c r="BH309" s="98">
        <f>IF(N309="sníž. přenesená",J309,0)</f>
        <v>0</v>
      </c>
      <c r="BI309" s="98">
        <f>IF(N309="nulová",J309,0)</f>
        <v>0</v>
      </c>
      <c r="BJ309" s="15" t="s">
        <v>78</v>
      </c>
      <c r="BK309" s="98">
        <f>ROUND(I309*H309,2)</f>
        <v>0</v>
      </c>
      <c r="BL309" s="15" t="s">
        <v>132</v>
      </c>
      <c r="BM309" s="97" t="s">
        <v>423</v>
      </c>
    </row>
    <row r="310" spans="2:65" s="13" customFormat="1">
      <c r="B310" s="103"/>
      <c r="D310" s="209" t="s">
        <v>134</v>
      </c>
      <c r="E310" s="104" t="s">
        <v>1</v>
      </c>
      <c r="F310" s="211" t="s">
        <v>170</v>
      </c>
      <c r="H310" s="212">
        <v>176.44</v>
      </c>
      <c r="L310" s="103"/>
      <c r="M310" s="105"/>
      <c r="T310" s="106"/>
      <c r="AT310" s="104" t="s">
        <v>134</v>
      </c>
      <c r="AU310" s="104" t="s">
        <v>80</v>
      </c>
      <c r="AV310" s="13" t="s">
        <v>80</v>
      </c>
      <c r="AW310" s="13" t="s">
        <v>27</v>
      </c>
      <c r="AX310" s="13" t="s">
        <v>70</v>
      </c>
      <c r="AY310" s="104" t="s">
        <v>125</v>
      </c>
    </row>
    <row r="311" spans="2:65" s="1" customFormat="1" ht="37.75" customHeight="1">
      <c r="B311" s="26"/>
      <c r="C311" s="203" t="s">
        <v>424</v>
      </c>
      <c r="D311" s="203" t="s">
        <v>128</v>
      </c>
      <c r="E311" s="204" t="s">
        <v>425</v>
      </c>
      <c r="F311" s="205" t="s">
        <v>426</v>
      </c>
      <c r="G311" s="206" t="s">
        <v>145</v>
      </c>
      <c r="H311" s="207">
        <v>451.24099999999999</v>
      </c>
      <c r="I311" s="219"/>
      <c r="J311" s="208">
        <f>ROUND(I311*H311,2)</f>
        <v>0</v>
      </c>
      <c r="K311" s="92"/>
      <c r="L311" s="26"/>
      <c r="M311" s="93" t="s">
        <v>1</v>
      </c>
      <c r="N311" s="94" t="s">
        <v>35</v>
      </c>
      <c r="O311" s="95">
        <v>0.13</v>
      </c>
      <c r="P311" s="95">
        <f>O311*H311</f>
        <v>58.66133</v>
      </c>
      <c r="Q311" s="95">
        <v>0</v>
      </c>
      <c r="R311" s="95">
        <f>Q311*H311</f>
        <v>0</v>
      </c>
      <c r="S311" s="95">
        <v>0.02</v>
      </c>
      <c r="T311" s="96">
        <f>S311*H311</f>
        <v>9.0248200000000001</v>
      </c>
      <c r="AR311" s="97" t="s">
        <v>132</v>
      </c>
      <c r="AT311" s="97" t="s">
        <v>128</v>
      </c>
      <c r="AU311" s="97" t="s">
        <v>80</v>
      </c>
      <c r="AY311" s="15" t="s">
        <v>125</v>
      </c>
      <c r="BE311" s="98">
        <f>IF(N311="základní",J311,0)</f>
        <v>0</v>
      </c>
      <c r="BF311" s="98">
        <f>IF(N311="snížená",J311,0)</f>
        <v>0</v>
      </c>
      <c r="BG311" s="98">
        <f>IF(N311="zákl. přenesená",J311,0)</f>
        <v>0</v>
      </c>
      <c r="BH311" s="98">
        <f>IF(N311="sníž. přenesená",J311,0)</f>
        <v>0</v>
      </c>
      <c r="BI311" s="98">
        <f>IF(N311="nulová",J311,0)</f>
        <v>0</v>
      </c>
      <c r="BJ311" s="15" t="s">
        <v>78</v>
      </c>
      <c r="BK311" s="98">
        <f>ROUND(I311*H311,2)</f>
        <v>0</v>
      </c>
      <c r="BL311" s="15" t="s">
        <v>132</v>
      </c>
      <c r="BM311" s="97" t="s">
        <v>427</v>
      </c>
    </row>
    <row r="312" spans="2:65" s="13" customFormat="1">
      <c r="B312" s="103"/>
      <c r="D312" s="209" t="s">
        <v>134</v>
      </c>
      <c r="E312" s="104" t="s">
        <v>1</v>
      </c>
      <c r="F312" s="211" t="s">
        <v>428</v>
      </c>
      <c r="H312" s="212">
        <v>451.24099999999999</v>
      </c>
      <c r="L312" s="103"/>
      <c r="M312" s="105"/>
      <c r="T312" s="106"/>
      <c r="AT312" s="104" t="s">
        <v>134</v>
      </c>
      <c r="AU312" s="104" t="s">
        <v>80</v>
      </c>
      <c r="AV312" s="13" t="s">
        <v>80</v>
      </c>
      <c r="AW312" s="13" t="s">
        <v>27</v>
      </c>
      <c r="AX312" s="13" t="s">
        <v>70</v>
      </c>
      <c r="AY312" s="104" t="s">
        <v>125</v>
      </c>
    </row>
    <row r="313" spans="2:65" s="1" customFormat="1" ht="24.2" customHeight="1">
      <c r="B313" s="26"/>
      <c r="C313" s="203" t="s">
        <v>429</v>
      </c>
      <c r="D313" s="203" t="s">
        <v>128</v>
      </c>
      <c r="E313" s="204" t="s">
        <v>430</v>
      </c>
      <c r="F313" s="205" t="s">
        <v>431</v>
      </c>
      <c r="G313" s="206" t="s">
        <v>432</v>
      </c>
      <c r="H313" s="207">
        <v>120</v>
      </c>
      <c r="I313" s="219"/>
      <c r="J313" s="208">
        <f>ROUND(I313*H313,2)</f>
        <v>0</v>
      </c>
      <c r="K313" s="92"/>
      <c r="L313" s="26"/>
      <c r="M313" s="93" t="s">
        <v>1</v>
      </c>
      <c r="N313" s="94" t="s">
        <v>35</v>
      </c>
      <c r="O313" s="95">
        <v>5.7000000000000002E-2</v>
      </c>
      <c r="P313" s="95">
        <f>O313*H313</f>
        <v>6.84</v>
      </c>
      <c r="Q313" s="95">
        <v>0</v>
      </c>
      <c r="R313" s="95">
        <f>Q313*H313</f>
        <v>0</v>
      </c>
      <c r="S313" s="95">
        <v>1E-3</v>
      </c>
      <c r="T313" s="96">
        <f>S313*H313</f>
        <v>0.12</v>
      </c>
      <c r="AR313" s="97" t="s">
        <v>132</v>
      </c>
      <c r="AT313" s="97" t="s">
        <v>128</v>
      </c>
      <c r="AU313" s="97" t="s">
        <v>80</v>
      </c>
      <c r="AY313" s="15" t="s">
        <v>125</v>
      </c>
      <c r="BE313" s="98">
        <f>IF(N313="základní",J313,0)</f>
        <v>0</v>
      </c>
      <c r="BF313" s="98">
        <f>IF(N313="snížená",J313,0)</f>
        <v>0</v>
      </c>
      <c r="BG313" s="98">
        <f>IF(N313="zákl. přenesená",J313,0)</f>
        <v>0</v>
      </c>
      <c r="BH313" s="98">
        <f>IF(N313="sníž. přenesená",J313,0)</f>
        <v>0</v>
      </c>
      <c r="BI313" s="98">
        <f>IF(N313="nulová",J313,0)</f>
        <v>0</v>
      </c>
      <c r="BJ313" s="15" t="s">
        <v>78</v>
      </c>
      <c r="BK313" s="98">
        <f>ROUND(I313*H313,2)</f>
        <v>0</v>
      </c>
      <c r="BL313" s="15" t="s">
        <v>132</v>
      </c>
      <c r="BM313" s="97" t="s">
        <v>433</v>
      </c>
    </row>
    <row r="314" spans="2:65" s="12" customFormat="1">
      <c r="B314" s="99"/>
      <c r="D314" s="209" t="s">
        <v>134</v>
      </c>
      <c r="E314" s="100" t="s">
        <v>1</v>
      </c>
      <c r="F314" s="210" t="s">
        <v>135</v>
      </c>
      <c r="H314" s="100" t="s">
        <v>1</v>
      </c>
      <c r="L314" s="99"/>
      <c r="M314" s="101"/>
      <c r="T314" s="102"/>
      <c r="AT314" s="100" t="s">
        <v>134</v>
      </c>
      <c r="AU314" s="100" t="s">
        <v>80</v>
      </c>
      <c r="AV314" s="12" t="s">
        <v>78</v>
      </c>
      <c r="AW314" s="12" t="s">
        <v>27</v>
      </c>
      <c r="AX314" s="12" t="s">
        <v>70</v>
      </c>
      <c r="AY314" s="100" t="s">
        <v>125</v>
      </c>
    </row>
    <row r="315" spans="2:65" s="13" customFormat="1">
      <c r="B315" s="103"/>
      <c r="D315" s="209" t="s">
        <v>134</v>
      </c>
      <c r="E315" s="104" t="s">
        <v>1</v>
      </c>
      <c r="F315" s="211" t="s">
        <v>434</v>
      </c>
      <c r="H315" s="212">
        <v>120</v>
      </c>
      <c r="L315" s="103"/>
      <c r="M315" s="105"/>
      <c r="T315" s="106"/>
      <c r="AT315" s="104" t="s">
        <v>134</v>
      </c>
      <c r="AU315" s="104" t="s">
        <v>80</v>
      </c>
      <c r="AV315" s="13" t="s">
        <v>80</v>
      </c>
      <c r="AW315" s="13" t="s">
        <v>27</v>
      </c>
      <c r="AX315" s="13" t="s">
        <v>70</v>
      </c>
      <c r="AY315" s="104" t="s">
        <v>125</v>
      </c>
    </row>
    <row r="316" spans="2:65" s="1" customFormat="1" ht="24.2" customHeight="1">
      <c r="B316" s="26"/>
      <c r="C316" s="203" t="s">
        <v>435</v>
      </c>
      <c r="D316" s="203" t="s">
        <v>128</v>
      </c>
      <c r="E316" s="204" t="s">
        <v>436</v>
      </c>
      <c r="F316" s="205" t="s">
        <v>437</v>
      </c>
      <c r="G316" s="206" t="s">
        <v>331</v>
      </c>
      <c r="H316" s="207">
        <v>1</v>
      </c>
      <c r="I316" s="219"/>
      <c r="J316" s="208">
        <f>ROUND(I316*H316,2)</f>
        <v>0</v>
      </c>
      <c r="K316" s="92"/>
      <c r="L316" s="26"/>
      <c r="M316" s="93" t="s">
        <v>1</v>
      </c>
      <c r="N316" s="94" t="s">
        <v>35</v>
      </c>
      <c r="O316" s="95">
        <v>0</v>
      </c>
      <c r="P316" s="95">
        <f>O316*H316</f>
        <v>0</v>
      </c>
      <c r="Q316" s="95">
        <v>0</v>
      </c>
      <c r="R316" s="95">
        <f>Q316*H316</f>
        <v>0</v>
      </c>
      <c r="S316" s="95">
        <v>5.1749999999999998</v>
      </c>
      <c r="T316" s="96">
        <f>S316*H316</f>
        <v>5.1749999999999998</v>
      </c>
      <c r="AR316" s="97" t="s">
        <v>132</v>
      </c>
      <c r="AT316" s="97" t="s">
        <v>128</v>
      </c>
      <c r="AU316" s="97" t="s">
        <v>80</v>
      </c>
      <c r="AY316" s="15" t="s">
        <v>125</v>
      </c>
      <c r="BE316" s="98">
        <f>IF(N316="základní",J316,0)</f>
        <v>0</v>
      </c>
      <c r="BF316" s="98">
        <f>IF(N316="snížená",J316,0)</f>
        <v>0</v>
      </c>
      <c r="BG316" s="98">
        <f>IF(N316="zákl. přenesená",J316,0)</f>
        <v>0</v>
      </c>
      <c r="BH316" s="98">
        <f>IF(N316="sníž. přenesená",J316,0)</f>
        <v>0</v>
      </c>
      <c r="BI316" s="98">
        <f>IF(N316="nulová",J316,0)</f>
        <v>0</v>
      </c>
      <c r="BJ316" s="15" t="s">
        <v>78</v>
      </c>
      <c r="BK316" s="98">
        <f>ROUND(I316*H316,2)</f>
        <v>0</v>
      </c>
      <c r="BL316" s="15" t="s">
        <v>132</v>
      </c>
      <c r="BM316" s="97" t="s">
        <v>438</v>
      </c>
    </row>
    <row r="317" spans="2:65" s="12" customFormat="1">
      <c r="B317" s="99"/>
      <c r="D317" s="209" t="s">
        <v>134</v>
      </c>
      <c r="E317" s="100" t="s">
        <v>1</v>
      </c>
      <c r="F317" s="210" t="s">
        <v>135</v>
      </c>
      <c r="H317" s="100" t="s">
        <v>1</v>
      </c>
      <c r="L317" s="99"/>
      <c r="M317" s="101"/>
      <c r="T317" s="102"/>
      <c r="AT317" s="100" t="s">
        <v>134</v>
      </c>
      <c r="AU317" s="100" t="s">
        <v>80</v>
      </c>
      <c r="AV317" s="12" t="s">
        <v>78</v>
      </c>
      <c r="AW317" s="12" t="s">
        <v>27</v>
      </c>
      <c r="AX317" s="12" t="s">
        <v>70</v>
      </c>
      <c r="AY317" s="100" t="s">
        <v>125</v>
      </c>
    </row>
    <row r="318" spans="2:65" s="13" customFormat="1">
      <c r="B318" s="103"/>
      <c r="D318" s="209" t="s">
        <v>134</v>
      </c>
      <c r="E318" s="104" t="s">
        <v>1</v>
      </c>
      <c r="F318" s="211" t="s">
        <v>78</v>
      </c>
      <c r="H318" s="212">
        <v>1</v>
      </c>
      <c r="L318" s="103"/>
      <c r="M318" s="105"/>
      <c r="T318" s="106"/>
      <c r="AT318" s="104" t="s">
        <v>134</v>
      </c>
      <c r="AU318" s="104" t="s">
        <v>80</v>
      </c>
      <c r="AV318" s="13" t="s">
        <v>80</v>
      </c>
      <c r="AW318" s="13" t="s">
        <v>27</v>
      </c>
      <c r="AX318" s="13" t="s">
        <v>70</v>
      </c>
      <c r="AY318" s="104" t="s">
        <v>125</v>
      </c>
    </row>
    <row r="319" spans="2:65" s="1" customFormat="1" ht="21.75" customHeight="1">
      <c r="B319" s="26"/>
      <c r="C319" s="203" t="s">
        <v>439</v>
      </c>
      <c r="D319" s="203" t="s">
        <v>128</v>
      </c>
      <c r="E319" s="204" t="s">
        <v>440</v>
      </c>
      <c r="F319" s="205" t="s">
        <v>441</v>
      </c>
      <c r="G319" s="206" t="s">
        <v>331</v>
      </c>
      <c r="H319" s="207">
        <v>1</v>
      </c>
      <c r="I319" s="219"/>
      <c r="J319" s="208">
        <f>ROUND(I319*H319,2)</f>
        <v>0</v>
      </c>
      <c r="K319" s="92"/>
      <c r="L319" s="26"/>
      <c r="M319" s="93" t="s">
        <v>1</v>
      </c>
      <c r="N319" s="94" t="s">
        <v>35</v>
      </c>
      <c r="O319" s="95">
        <v>0</v>
      </c>
      <c r="P319" s="95">
        <f>O319*H319</f>
        <v>0</v>
      </c>
      <c r="Q319" s="95">
        <v>0</v>
      </c>
      <c r="R319" s="95">
        <f>Q319*H319</f>
        <v>0</v>
      </c>
      <c r="S319" s="95">
        <v>2.77</v>
      </c>
      <c r="T319" s="96">
        <f>S319*H319</f>
        <v>2.77</v>
      </c>
      <c r="AR319" s="97" t="s">
        <v>132</v>
      </c>
      <c r="AT319" s="97" t="s">
        <v>128</v>
      </c>
      <c r="AU319" s="97" t="s">
        <v>80</v>
      </c>
      <c r="AY319" s="15" t="s">
        <v>125</v>
      </c>
      <c r="BE319" s="98">
        <f>IF(N319="základní",J319,0)</f>
        <v>0</v>
      </c>
      <c r="BF319" s="98">
        <f>IF(N319="snížená",J319,0)</f>
        <v>0</v>
      </c>
      <c r="BG319" s="98">
        <f>IF(N319="zákl. přenesená",J319,0)</f>
        <v>0</v>
      </c>
      <c r="BH319" s="98">
        <f>IF(N319="sníž. přenesená",J319,0)</f>
        <v>0</v>
      </c>
      <c r="BI319" s="98">
        <f>IF(N319="nulová",J319,0)</f>
        <v>0</v>
      </c>
      <c r="BJ319" s="15" t="s">
        <v>78</v>
      </c>
      <c r="BK319" s="98">
        <f>ROUND(I319*H319,2)</f>
        <v>0</v>
      </c>
      <c r="BL319" s="15" t="s">
        <v>132</v>
      </c>
      <c r="BM319" s="97" t="s">
        <v>442</v>
      </c>
    </row>
    <row r="320" spans="2:65" s="12" customFormat="1">
      <c r="B320" s="99"/>
      <c r="D320" s="209" t="s">
        <v>134</v>
      </c>
      <c r="E320" s="100" t="s">
        <v>1</v>
      </c>
      <c r="F320" s="210" t="s">
        <v>135</v>
      </c>
      <c r="H320" s="100" t="s">
        <v>1</v>
      </c>
      <c r="L320" s="99"/>
      <c r="M320" s="101"/>
      <c r="T320" s="102"/>
      <c r="AT320" s="100" t="s">
        <v>134</v>
      </c>
      <c r="AU320" s="100" t="s">
        <v>80</v>
      </c>
      <c r="AV320" s="12" t="s">
        <v>78</v>
      </c>
      <c r="AW320" s="12" t="s">
        <v>27</v>
      </c>
      <c r="AX320" s="12" t="s">
        <v>70</v>
      </c>
      <c r="AY320" s="100" t="s">
        <v>125</v>
      </c>
    </row>
    <row r="321" spans="2:65" s="13" customFormat="1">
      <c r="B321" s="103"/>
      <c r="D321" s="209" t="s">
        <v>134</v>
      </c>
      <c r="E321" s="104" t="s">
        <v>1</v>
      </c>
      <c r="F321" s="211" t="s">
        <v>78</v>
      </c>
      <c r="H321" s="212">
        <v>1</v>
      </c>
      <c r="L321" s="103"/>
      <c r="M321" s="105"/>
      <c r="T321" s="106"/>
      <c r="AT321" s="104" t="s">
        <v>134</v>
      </c>
      <c r="AU321" s="104" t="s">
        <v>80</v>
      </c>
      <c r="AV321" s="13" t="s">
        <v>80</v>
      </c>
      <c r="AW321" s="13" t="s">
        <v>27</v>
      </c>
      <c r="AX321" s="13" t="s">
        <v>70</v>
      </c>
      <c r="AY321" s="104" t="s">
        <v>125</v>
      </c>
    </row>
    <row r="322" spans="2:65" s="1" customFormat="1" ht="33" customHeight="1">
      <c r="B322" s="26"/>
      <c r="C322" s="203" t="s">
        <v>443</v>
      </c>
      <c r="D322" s="203" t="s">
        <v>128</v>
      </c>
      <c r="E322" s="204" t="s">
        <v>444</v>
      </c>
      <c r="F322" s="205" t="s">
        <v>445</v>
      </c>
      <c r="G322" s="206" t="s">
        <v>336</v>
      </c>
      <c r="H322" s="207">
        <v>80</v>
      </c>
      <c r="I322" s="219"/>
      <c r="J322" s="208">
        <f>ROUND(I322*H322,2)</f>
        <v>0</v>
      </c>
      <c r="K322" s="92"/>
      <c r="L322" s="26"/>
      <c r="M322" s="93" t="s">
        <v>1</v>
      </c>
      <c r="N322" s="94" t="s">
        <v>35</v>
      </c>
      <c r="O322" s="95">
        <v>1</v>
      </c>
      <c r="P322" s="95">
        <f>O322*H322</f>
        <v>80</v>
      </c>
      <c r="Q322" s="95">
        <v>0</v>
      </c>
      <c r="R322" s="95">
        <f>Q322*H322</f>
        <v>0</v>
      </c>
      <c r="S322" s="95">
        <v>0.05</v>
      </c>
      <c r="T322" s="96">
        <f>S322*H322</f>
        <v>4</v>
      </c>
      <c r="AR322" s="97" t="s">
        <v>132</v>
      </c>
      <c r="AT322" s="97" t="s">
        <v>128</v>
      </c>
      <c r="AU322" s="97" t="s">
        <v>80</v>
      </c>
      <c r="AY322" s="15" t="s">
        <v>125</v>
      </c>
      <c r="BE322" s="98">
        <f>IF(N322="základní",J322,0)</f>
        <v>0</v>
      </c>
      <c r="BF322" s="98">
        <f>IF(N322="snížená",J322,0)</f>
        <v>0</v>
      </c>
      <c r="BG322" s="98">
        <f>IF(N322="zákl. přenesená",J322,0)</f>
        <v>0</v>
      </c>
      <c r="BH322" s="98">
        <f>IF(N322="sníž. přenesená",J322,0)</f>
        <v>0</v>
      </c>
      <c r="BI322" s="98">
        <f>IF(N322="nulová",J322,0)</f>
        <v>0</v>
      </c>
      <c r="BJ322" s="15" t="s">
        <v>78</v>
      </c>
      <c r="BK322" s="98">
        <f>ROUND(I322*H322,2)</f>
        <v>0</v>
      </c>
      <c r="BL322" s="15" t="s">
        <v>132</v>
      </c>
      <c r="BM322" s="97" t="s">
        <v>446</v>
      </c>
    </row>
    <row r="323" spans="2:65" s="13" customFormat="1">
      <c r="B323" s="103"/>
      <c r="D323" s="209" t="s">
        <v>134</v>
      </c>
      <c r="E323" s="104" t="s">
        <v>1</v>
      </c>
      <c r="F323" s="211" t="s">
        <v>447</v>
      </c>
      <c r="H323" s="212">
        <v>80</v>
      </c>
      <c r="L323" s="103"/>
      <c r="M323" s="105"/>
      <c r="T323" s="106"/>
      <c r="AT323" s="104" t="s">
        <v>134</v>
      </c>
      <c r="AU323" s="104" t="s">
        <v>80</v>
      </c>
      <c r="AV323" s="13" t="s">
        <v>80</v>
      </c>
      <c r="AW323" s="13" t="s">
        <v>27</v>
      </c>
      <c r="AX323" s="13" t="s">
        <v>70</v>
      </c>
      <c r="AY323" s="104" t="s">
        <v>125</v>
      </c>
    </row>
    <row r="324" spans="2:65" s="1" customFormat="1" ht="24.2" customHeight="1">
      <c r="B324" s="26"/>
      <c r="C324" s="203" t="s">
        <v>448</v>
      </c>
      <c r="D324" s="203" t="s">
        <v>128</v>
      </c>
      <c r="E324" s="204" t="s">
        <v>449</v>
      </c>
      <c r="F324" s="205" t="s">
        <v>450</v>
      </c>
      <c r="G324" s="206" t="s">
        <v>240</v>
      </c>
      <c r="H324" s="207">
        <v>64.311000000000007</v>
      </c>
      <c r="I324" s="219"/>
      <c r="J324" s="208">
        <f>ROUND(I324*H324,2)</f>
        <v>0</v>
      </c>
      <c r="K324" s="92"/>
      <c r="L324" s="26"/>
      <c r="M324" s="93" t="s">
        <v>1</v>
      </c>
      <c r="N324" s="94" t="s">
        <v>35</v>
      </c>
      <c r="O324" s="95">
        <v>2.42</v>
      </c>
      <c r="P324" s="95">
        <f>O324*H324</f>
        <v>155.63262</v>
      </c>
      <c r="Q324" s="95">
        <v>0</v>
      </c>
      <c r="R324" s="95">
        <f>Q324*H324</f>
        <v>0</v>
      </c>
      <c r="S324" s="95">
        <v>0</v>
      </c>
      <c r="T324" s="96">
        <f>S324*H324</f>
        <v>0</v>
      </c>
      <c r="AR324" s="97" t="s">
        <v>132</v>
      </c>
      <c r="AT324" s="97" t="s">
        <v>128</v>
      </c>
      <c r="AU324" s="97" t="s">
        <v>80</v>
      </c>
      <c r="AY324" s="15" t="s">
        <v>125</v>
      </c>
      <c r="BE324" s="98">
        <f>IF(N324="základní",J324,0)</f>
        <v>0</v>
      </c>
      <c r="BF324" s="98">
        <f>IF(N324="snížená",J324,0)</f>
        <v>0</v>
      </c>
      <c r="BG324" s="98">
        <f>IF(N324="zákl. přenesená",J324,0)</f>
        <v>0</v>
      </c>
      <c r="BH324" s="98">
        <f>IF(N324="sníž. přenesená",J324,0)</f>
        <v>0</v>
      </c>
      <c r="BI324" s="98">
        <f>IF(N324="nulová",J324,0)</f>
        <v>0</v>
      </c>
      <c r="BJ324" s="15" t="s">
        <v>78</v>
      </c>
      <c r="BK324" s="98">
        <f>ROUND(I324*H324,2)</f>
        <v>0</v>
      </c>
      <c r="BL324" s="15" t="s">
        <v>132</v>
      </c>
      <c r="BM324" s="97" t="s">
        <v>451</v>
      </c>
    </row>
    <row r="325" spans="2:65" s="1" customFormat="1" ht="24.2" customHeight="1">
      <c r="B325" s="26"/>
      <c r="C325" s="203" t="s">
        <v>452</v>
      </c>
      <c r="D325" s="203" t="s">
        <v>128</v>
      </c>
      <c r="E325" s="204" t="s">
        <v>453</v>
      </c>
      <c r="F325" s="205" t="s">
        <v>454</v>
      </c>
      <c r="G325" s="206" t="s">
        <v>240</v>
      </c>
      <c r="H325" s="207">
        <v>64.311000000000007</v>
      </c>
      <c r="I325" s="219"/>
      <c r="J325" s="208">
        <f>ROUND(I325*H325,2)</f>
        <v>0</v>
      </c>
      <c r="K325" s="92"/>
      <c r="L325" s="26"/>
      <c r="M325" s="93" t="s">
        <v>1</v>
      </c>
      <c r="N325" s="94" t="s">
        <v>35</v>
      </c>
      <c r="O325" s="95">
        <v>0.255</v>
      </c>
      <c r="P325" s="95">
        <f>O325*H325</f>
        <v>16.399305000000002</v>
      </c>
      <c r="Q325" s="95">
        <v>0</v>
      </c>
      <c r="R325" s="95">
        <f>Q325*H325</f>
        <v>0</v>
      </c>
      <c r="S325" s="95">
        <v>0</v>
      </c>
      <c r="T325" s="96">
        <f>S325*H325</f>
        <v>0</v>
      </c>
      <c r="AR325" s="97" t="s">
        <v>132</v>
      </c>
      <c r="AT325" s="97" t="s">
        <v>128</v>
      </c>
      <c r="AU325" s="97" t="s">
        <v>80</v>
      </c>
      <c r="AY325" s="15" t="s">
        <v>125</v>
      </c>
      <c r="BE325" s="98">
        <f>IF(N325="základní",J325,0)</f>
        <v>0</v>
      </c>
      <c r="BF325" s="98">
        <f>IF(N325="snížená",J325,0)</f>
        <v>0</v>
      </c>
      <c r="BG325" s="98">
        <f>IF(N325="zákl. přenesená",J325,0)</f>
        <v>0</v>
      </c>
      <c r="BH325" s="98">
        <f>IF(N325="sníž. přenesená",J325,0)</f>
        <v>0</v>
      </c>
      <c r="BI325" s="98">
        <f>IF(N325="nulová",J325,0)</f>
        <v>0</v>
      </c>
      <c r="BJ325" s="15" t="s">
        <v>78</v>
      </c>
      <c r="BK325" s="98">
        <f>ROUND(I325*H325,2)</f>
        <v>0</v>
      </c>
      <c r="BL325" s="15" t="s">
        <v>132</v>
      </c>
      <c r="BM325" s="97" t="s">
        <v>455</v>
      </c>
    </row>
    <row r="326" spans="2:65" s="1" customFormat="1" ht="24.2" customHeight="1">
      <c r="B326" s="26"/>
      <c r="C326" s="203" t="s">
        <v>456</v>
      </c>
      <c r="D326" s="203" t="s">
        <v>128</v>
      </c>
      <c r="E326" s="204" t="s">
        <v>457</v>
      </c>
      <c r="F326" s="205" t="s">
        <v>458</v>
      </c>
      <c r="G326" s="206" t="s">
        <v>240</v>
      </c>
      <c r="H326" s="207">
        <v>1865.019</v>
      </c>
      <c r="I326" s="219"/>
      <c r="J326" s="208">
        <f>ROUND(I326*H326,2)</f>
        <v>0</v>
      </c>
      <c r="K326" s="92"/>
      <c r="L326" s="26"/>
      <c r="M326" s="93" t="s">
        <v>1</v>
      </c>
      <c r="N326" s="94" t="s">
        <v>35</v>
      </c>
      <c r="O326" s="95">
        <v>6.0000000000000001E-3</v>
      </c>
      <c r="P326" s="95">
        <f>O326*H326</f>
        <v>11.190113999999999</v>
      </c>
      <c r="Q326" s="95">
        <v>0</v>
      </c>
      <c r="R326" s="95">
        <f>Q326*H326</f>
        <v>0</v>
      </c>
      <c r="S326" s="95">
        <v>0</v>
      </c>
      <c r="T326" s="96">
        <f>S326*H326</f>
        <v>0</v>
      </c>
      <c r="AR326" s="97" t="s">
        <v>132</v>
      </c>
      <c r="AT326" s="97" t="s">
        <v>128</v>
      </c>
      <c r="AU326" s="97" t="s">
        <v>80</v>
      </c>
      <c r="AY326" s="15" t="s">
        <v>125</v>
      </c>
      <c r="BE326" s="98">
        <f>IF(N326="základní",J326,0)</f>
        <v>0</v>
      </c>
      <c r="BF326" s="98">
        <f>IF(N326="snížená",J326,0)</f>
        <v>0</v>
      </c>
      <c r="BG326" s="98">
        <f>IF(N326="zákl. přenesená",J326,0)</f>
        <v>0</v>
      </c>
      <c r="BH326" s="98">
        <f>IF(N326="sníž. přenesená",J326,0)</f>
        <v>0</v>
      </c>
      <c r="BI326" s="98">
        <f>IF(N326="nulová",J326,0)</f>
        <v>0</v>
      </c>
      <c r="BJ326" s="15" t="s">
        <v>78</v>
      </c>
      <c r="BK326" s="98">
        <f>ROUND(I326*H326,2)</f>
        <v>0</v>
      </c>
      <c r="BL326" s="15" t="s">
        <v>132</v>
      </c>
      <c r="BM326" s="97" t="s">
        <v>459</v>
      </c>
    </row>
    <row r="327" spans="2:65" s="13" customFormat="1">
      <c r="B327" s="103"/>
      <c r="D327" s="209" t="s">
        <v>134</v>
      </c>
      <c r="F327" s="211" t="s">
        <v>460</v>
      </c>
      <c r="H327" s="212">
        <v>1865.019</v>
      </c>
      <c r="L327" s="103"/>
      <c r="M327" s="105"/>
      <c r="T327" s="106"/>
      <c r="AT327" s="104" t="s">
        <v>134</v>
      </c>
      <c r="AU327" s="104" t="s">
        <v>80</v>
      </c>
      <c r="AV327" s="13" t="s">
        <v>80</v>
      </c>
      <c r="AW327" s="13" t="s">
        <v>3</v>
      </c>
      <c r="AX327" s="13" t="s">
        <v>78</v>
      </c>
      <c r="AY327" s="104" t="s">
        <v>125</v>
      </c>
    </row>
    <row r="328" spans="2:65" s="1" customFormat="1" ht="24.2" customHeight="1">
      <c r="B328" s="26"/>
      <c r="C328" s="203" t="s">
        <v>461</v>
      </c>
      <c r="D328" s="203" t="s">
        <v>128</v>
      </c>
      <c r="E328" s="204" t="s">
        <v>462</v>
      </c>
      <c r="F328" s="205" t="s">
        <v>463</v>
      </c>
      <c r="G328" s="206" t="s">
        <v>240</v>
      </c>
      <c r="H328" s="207">
        <v>64.311000000000007</v>
      </c>
      <c r="I328" s="219"/>
      <c r="J328" s="208">
        <f>ROUND(I328*H328,2)</f>
        <v>0</v>
      </c>
      <c r="K328" s="92"/>
      <c r="L328" s="26"/>
      <c r="M328" s="93" t="s">
        <v>1</v>
      </c>
      <c r="N328" s="94" t="s">
        <v>35</v>
      </c>
      <c r="O328" s="95">
        <v>0</v>
      </c>
      <c r="P328" s="95">
        <f>O328*H328</f>
        <v>0</v>
      </c>
      <c r="Q328" s="95">
        <v>0</v>
      </c>
      <c r="R328" s="95">
        <f>Q328*H328</f>
        <v>0</v>
      </c>
      <c r="S328" s="95">
        <v>0</v>
      </c>
      <c r="T328" s="96">
        <f>S328*H328</f>
        <v>0</v>
      </c>
      <c r="AR328" s="97" t="s">
        <v>132</v>
      </c>
      <c r="AT328" s="97" t="s">
        <v>128</v>
      </c>
      <c r="AU328" s="97" t="s">
        <v>80</v>
      </c>
      <c r="AY328" s="15" t="s">
        <v>125</v>
      </c>
      <c r="BE328" s="98">
        <f>IF(N328="základní",J328,0)</f>
        <v>0</v>
      </c>
      <c r="BF328" s="98">
        <f>IF(N328="snížená",J328,0)</f>
        <v>0</v>
      </c>
      <c r="BG328" s="98">
        <f>IF(N328="zákl. přenesená",J328,0)</f>
        <v>0</v>
      </c>
      <c r="BH328" s="98">
        <f>IF(N328="sníž. přenesená",J328,0)</f>
        <v>0</v>
      </c>
      <c r="BI328" s="98">
        <f>IF(N328="nulová",J328,0)</f>
        <v>0</v>
      </c>
      <c r="BJ328" s="15" t="s">
        <v>78</v>
      </c>
      <c r="BK328" s="98">
        <f>ROUND(I328*H328,2)</f>
        <v>0</v>
      </c>
      <c r="BL328" s="15" t="s">
        <v>132</v>
      </c>
      <c r="BM328" s="97" t="s">
        <v>464</v>
      </c>
    </row>
    <row r="329" spans="2:65" s="11" customFormat="1" ht="22.8" customHeight="1">
      <c r="B329" s="85"/>
      <c r="D329" s="86" t="s">
        <v>69</v>
      </c>
      <c r="E329" s="201" t="s">
        <v>465</v>
      </c>
      <c r="F329" s="201" t="s">
        <v>466</v>
      </c>
      <c r="J329" s="202">
        <f>BK329</f>
        <v>0</v>
      </c>
      <c r="L329" s="85"/>
      <c r="M329" s="87"/>
      <c r="P329" s="88">
        <f>P330</f>
        <v>322.41808000000003</v>
      </c>
      <c r="R329" s="88">
        <f>R330</f>
        <v>0</v>
      </c>
      <c r="T329" s="89">
        <f>T330</f>
        <v>0</v>
      </c>
      <c r="AR329" s="86" t="s">
        <v>78</v>
      </c>
      <c r="AT329" s="90" t="s">
        <v>69</v>
      </c>
      <c r="AU329" s="90" t="s">
        <v>78</v>
      </c>
      <c r="AY329" s="86" t="s">
        <v>125</v>
      </c>
      <c r="BK329" s="91">
        <f>BK330</f>
        <v>0</v>
      </c>
    </row>
    <row r="330" spans="2:65" s="1" customFormat="1" ht="16.5" customHeight="1">
      <c r="B330" s="26"/>
      <c r="C330" s="203" t="s">
        <v>467</v>
      </c>
      <c r="D330" s="203" t="s">
        <v>128</v>
      </c>
      <c r="E330" s="204" t="s">
        <v>468</v>
      </c>
      <c r="F330" s="205" t="s">
        <v>469</v>
      </c>
      <c r="G330" s="206" t="s">
        <v>240</v>
      </c>
      <c r="H330" s="207">
        <v>76.042000000000002</v>
      </c>
      <c r="I330" s="219"/>
      <c r="J330" s="208">
        <f>ROUND(I330*H330,2)</f>
        <v>0</v>
      </c>
      <c r="K330" s="92"/>
      <c r="L330" s="26"/>
      <c r="M330" s="93" t="s">
        <v>1</v>
      </c>
      <c r="N330" s="94" t="s">
        <v>35</v>
      </c>
      <c r="O330" s="95">
        <v>4.24</v>
      </c>
      <c r="P330" s="95">
        <f>O330*H330</f>
        <v>322.41808000000003</v>
      </c>
      <c r="Q330" s="95">
        <v>0</v>
      </c>
      <c r="R330" s="95">
        <f>Q330*H330</f>
        <v>0</v>
      </c>
      <c r="S330" s="95">
        <v>0</v>
      </c>
      <c r="T330" s="96">
        <f>S330*H330</f>
        <v>0</v>
      </c>
      <c r="AR330" s="97" t="s">
        <v>132</v>
      </c>
      <c r="AT330" s="97" t="s">
        <v>128</v>
      </c>
      <c r="AU330" s="97" t="s">
        <v>80</v>
      </c>
      <c r="AY330" s="15" t="s">
        <v>125</v>
      </c>
      <c r="BE330" s="98">
        <f>IF(N330="základní",J330,0)</f>
        <v>0</v>
      </c>
      <c r="BF330" s="98">
        <f>IF(N330="snížená",J330,0)</f>
        <v>0</v>
      </c>
      <c r="BG330" s="98">
        <f>IF(N330="zákl. přenesená",J330,0)</f>
        <v>0</v>
      </c>
      <c r="BH330" s="98">
        <f>IF(N330="sníž. přenesená",J330,0)</f>
        <v>0</v>
      </c>
      <c r="BI330" s="98">
        <f>IF(N330="nulová",J330,0)</f>
        <v>0</v>
      </c>
      <c r="BJ330" s="15" t="s">
        <v>78</v>
      </c>
      <c r="BK330" s="98">
        <f>ROUND(I330*H330,2)</f>
        <v>0</v>
      </c>
      <c r="BL330" s="15" t="s">
        <v>132</v>
      </c>
      <c r="BM330" s="97" t="s">
        <v>470</v>
      </c>
    </row>
    <row r="331" spans="2:65" s="11" customFormat="1" ht="25.95" customHeight="1">
      <c r="B331" s="85"/>
      <c r="D331" s="86" t="s">
        <v>69</v>
      </c>
      <c r="E331" s="199" t="s">
        <v>471</v>
      </c>
      <c r="F331" s="199" t="s">
        <v>472</v>
      </c>
      <c r="J331" s="200">
        <f>BK331</f>
        <v>0</v>
      </c>
      <c r="L331" s="85"/>
      <c r="M331" s="87"/>
      <c r="P331" s="88">
        <f>P332+P346+P366+P380+P382+P384+P402+P407+P427+P435+P445+P452+P460</f>
        <v>490.93228899999997</v>
      </c>
      <c r="R331" s="88">
        <f>R332+R346+R366+R380+R382+R384+R402+R407+R427+R435+R445+R452+R460</f>
        <v>9.9891397699999995</v>
      </c>
      <c r="T331" s="89">
        <f>T332+T346+T366+T380+T382+T384+T402+T407+T427+T435+T445+T452+T460</f>
        <v>0.19458111</v>
      </c>
      <c r="AR331" s="86" t="s">
        <v>80</v>
      </c>
      <c r="AT331" s="90" t="s">
        <v>69</v>
      </c>
      <c r="AU331" s="90" t="s">
        <v>70</v>
      </c>
      <c r="AY331" s="86" t="s">
        <v>125</v>
      </c>
      <c r="BK331" s="91">
        <f>BK332+BK346+BK366+BK380+BK382+BK384+BK402+BK407+BK427+BK435+BK445+BK452+BK460</f>
        <v>0</v>
      </c>
    </row>
    <row r="332" spans="2:65" s="11" customFormat="1" ht="22.8" customHeight="1">
      <c r="B332" s="85"/>
      <c r="D332" s="86" t="s">
        <v>69</v>
      </c>
      <c r="E332" s="201" t="s">
        <v>473</v>
      </c>
      <c r="F332" s="201" t="s">
        <v>474</v>
      </c>
      <c r="J332" s="202">
        <f>BK332</f>
        <v>0</v>
      </c>
      <c r="L332" s="85"/>
      <c r="M332" s="87"/>
      <c r="P332" s="88">
        <f>SUM(P333:P345)</f>
        <v>10.278659999999999</v>
      </c>
      <c r="R332" s="88">
        <f>SUM(R333:R345)</f>
        <v>0.19824229999999998</v>
      </c>
      <c r="T332" s="89">
        <f>SUM(T333:T345)</f>
        <v>0</v>
      </c>
      <c r="AR332" s="86" t="s">
        <v>80</v>
      </c>
      <c r="AT332" s="90" t="s">
        <v>69</v>
      </c>
      <c r="AU332" s="90" t="s">
        <v>78</v>
      </c>
      <c r="AY332" s="86" t="s">
        <v>125</v>
      </c>
      <c r="BK332" s="91">
        <f>SUM(BK333:BK345)</f>
        <v>0</v>
      </c>
    </row>
    <row r="333" spans="2:65" s="1" customFormat="1" ht="24.2" customHeight="1">
      <c r="B333" s="26"/>
      <c r="C333" s="203" t="s">
        <v>475</v>
      </c>
      <c r="D333" s="203" t="s">
        <v>128</v>
      </c>
      <c r="E333" s="204" t="s">
        <v>476</v>
      </c>
      <c r="F333" s="205" t="s">
        <v>477</v>
      </c>
      <c r="G333" s="206" t="s">
        <v>145</v>
      </c>
      <c r="H333" s="207">
        <v>6.16</v>
      </c>
      <c r="I333" s="219"/>
      <c r="J333" s="208">
        <f>ROUND(I333*H333,2)</f>
        <v>0</v>
      </c>
      <c r="K333" s="92"/>
      <c r="L333" s="26"/>
      <c r="M333" s="93" t="s">
        <v>1</v>
      </c>
      <c r="N333" s="94" t="s">
        <v>35</v>
      </c>
      <c r="O333" s="95">
        <v>0.15</v>
      </c>
      <c r="P333" s="95">
        <f>O333*H333</f>
        <v>0.92399999999999993</v>
      </c>
      <c r="Q333" s="95">
        <v>3.5000000000000001E-3</v>
      </c>
      <c r="R333" s="95">
        <f>Q333*H333</f>
        <v>2.1559999999999999E-2</v>
      </c>
      <c r="S333" s="95">
        <v>0</v>
      </c>
      <c r="T333" s="96">
        <f>S333*H333</f>
        <v>0</v>
      </c>
      <c r="AR333" s="97" t="s">
        <v>209</v>
      </c>
      <c r="AT333" s="97" t="s">
        <v>128</v>
      </c>
      <c r="AU333" s="97" t="s">
        <v>80</v>
      </c>
      <c r="AY333" s="15" t="s">
        <v>125</v>
      </c>
      <c r="BE333" s="98">
        <f>IF(N333="základní",J333,0)</f>
        <v>0</v>
      </c>
      <c r="BF333" s="98">
        <f>IF(N333="snížená",J333,0)</f>
        <v>0</v>
      </c>
      <c r="BG333" s="98">
        <f>IF(N333="zákl. přenesená",J333,0)</f>
        <v>0</v>
      </c>
      <c r="BH333" s="98">
        <f>IF(N333="sníž. přenesená",J333,0)</f>
        <v>0</v>
      </c>
      <c r="BI333" s="98">
        <f>IF(N333="nulová",J333,0)</f>
        <v>0</v>
      </c>
      <c r="BJ333" s="15" t="s">
        <v>78</v>
      </c>
      <c r="BK333" s="98">
        <f>ROUND(I333*H333,2)</f>
        <v>0</v>
      </c>
      <c r="BL333" s="15" t="s">
        <v>209</v>
      </c>
      <c r="BM333" s="97" t="s">
        <v>478</v>
      </c>
    </row>
    <row r="334" spans="2:65" s="12" customFormat="1">
      <c r="B334" s="99"/>
      <c r="D334" s="209" t="s">
        <v>134</v>
      </c>
      <c r="E334" s="100" t="s">
        <v>1</v>
      </c>
      <c r="F334" s="210" t="s">
        <v>169</v>
      </c>
      <c r="H334" s="100" t="s">
        <v>1</v>
      </c>
      <c r="L334" s="99"/>
      <c r="M334" s="101"/>
      <c r="T334" s="102"/>
      <c r="AT334" s="100" t="s">
        <v>134</v>
      </c>
      <c r="AU334" s="100" t="s">
        <v>80</v>
      </c>
      <c r="AV334" s="12" t="s">
        <v>78</v>
      </c>
      <c r="AW334" s="12" t="s">
        <v>27</v>
      </c>
      <c r="AX334" s="12" t="s">
        <v>70</v>
      </c>
      <c r="AY334" s="100" t="s">
        <v>125</v>
      </c>
    </row>
    <row r="335" spans="2:65" s="13" customFormat="1">
      <c r="B335" s="103"/>
      <c r="D335" s="209" t="s">
        <v>134</v>
      </c>
      <c r="E335" s="104" t="s">
        <v>1</v>
      </c>
      <c r="F335" s="211" t="s">
        <v>479</v>
      </c>
      <c r="H335" s="212">
        <v>6.16</v>
      </c>
      <c r="L335" s="103"/>
      <c r="M335" s="105"/>
      <c r="T335" s="106"/>
      <c r="AT335" s="104" t="s">
        <v>134</v>
      </c>
      <c r="AU335" s="104" t="s">
        <v>80</v>
      </c>
      <c r="AV335" s="13" t="s">
        <v>80</v>
      </c>
      <c r="AW335" s="13" t="s">
        <v>27</v>
      </c>
      <c r="AX335" s="13" t="s">
        <v>70</v>
      </c>
      <c r="AY335" s="104" t="s">
        <v>125</v>
      </c>
    </row>
    <row r="336" spans="2:65" s="1" customFormat="1" ht="24.2" customHeight="1">
      <c r="B336" s="26"/>
      <c r="C336" s="203" t="s">
        <v>480</v>
      </c>
      <c r="D336" s="203" t="s">
        <v>128</v>
      </c>
      <c r="E336" s="204" t="s">
        <v>481</v>
      </c>
      <c r="F336" s="205" t="s">
        <v>482</v>
      </c>
      <c r="G336" s="206" t="s">
        <v>145</v>
      </c>
      <c r="H336" s="207">
        <v>44.545999999999999</v>
      </c>
      <c r="I336" s="219"/>
      <c r="J336" s="208">
        <f>ROUND(I336*H336,2)</f>
        <v>0</v>
      </c>
      <c r="K336" s="92"/>
      <c r="L336" s="26"/>
      <c r="M336" s="93" t="s">
        <v>1</v>
      </c>
      <c r="N336" s="94" t="s">
        <v>35</v>
      </c>
      <c r="O336" s="95">
        <v>0.21</v>
      </c>
      <c r="P336" s="95">
        <f>O336*H336</f>
        <v>9.3546599999999991</v>
      </c>
      <c r="Q336" s="95">
        <v>3.5000000000000001E-3</v>
      </c>
      <c r="R336" s="95">
        <f>Q336*H336</f>
        <v>0.15591099999999999</v>
      </c>
      <c r="S336" s="95">
        <v>0</v>
      </c>
      <c r="T336" s="96">
        <f>S336*H336</f>
        <v>0</v>
      </c>
      <c r="AR336" s="97" t="s">
        <v>209</v>
      </c>
      <c r="AT336" s="97" t="s">
        <v>128</v>
      </c>
      <c r="AU336" s="97" t="s">
        <v>80</v>
      </c>
      <c r="AY336" s="15" t="s">
        <v>125</v>
      </c>
      <c r="BE336" s="98">
        <f>IF(N336="základní",J336,0)</f>
        <v>0</v>
      </c>
      <c r="BF336" s="98">
        <f>IF(N336="snížená",J336,0)</f>
        <v>0</v>
      </c>
      <c r="BG336" s="98">
        <f>IF(N336="zákl. přenesená",J336,0)</f>
        <v>0</v>
      </c>
      <c r="BH336" s="98">
        <f>IF(N336="sníž. přenesená",J336,0)</f>
        <v>0</v>
      </c>
      <c r="BI336" s="98">
        <f>IF(N336="nulová",J336,0)</f>
        <v>0</v>
      </c>
      <c r="BJ336" s="15" t="s">
        <v>78</v>
      </c>
      <c r="BK336" s="98">
        <f>ROUND(I336*H336,2)</f>
        <v>0</v>
      </c>
      <c r="BL336" s="15" t="s">
        <v>209</v>
      </c>
      <c r="BM336" s="97" t="s">
        <v>483</v>
      </c>
    </row>
    <row r="337" spans="2:65" s="12" customFormat="1">
      <c r="B337" s="99"/>
      <c r="D337" s="209" t="s">
        <v>134</v>
      </c>
      <c r="E337" s="100" t="s">
        <v>1</v>
      </c>
      <c r="F337" s="210" t="s">
        <v>135</v>
      </c>
      <c r="H337" s="100" t="s">
        <v>1</v>
      </c>
      <c r="L337" s="99"/>
      <c r="M337" s="101"/>
      <c r="T337" s="102"/>
      <c r="AT337" s="100" t="s">
        <v>134</v>
      </c>
      <c r="AU337" s="100" t="s">
        <v>80</v>
      </c>
      <c r="AV337" s="12" t="s">
        <v>78</v>
      </c>
      <c r="AW337" s="12" t="s">
        <v>27</v>
      </c>
      <c r="AX337" s="12" t="s">
        <v>70</v>
      </c>
      <c r="AY337" s="100" t="s">
        <v>125</v>
      </c>
    </row>
    <row r="338" spans="2:65" s="13" customFormat="1">
      <c r="B338" s="103"/>
      <c r="D338" s="209" t="s">
        <v>134</v>
      </c>
      <c r="E338" s="104" t="s">
        <v>1</v>
      </c>
      <c r="F338" s="211" t="s">
        <v>484</v>
      </c>
      <c r="H338" s="212">
        <v>44.545999999999999</v>
      </c>
      <c r="L338" s="103"/>
      <c r="M338" s="105"/>
      <c r="T338" s="106"/>
      <c r="AT338" s="104" t="s">
        <v>134</v>
      </c>
      <c r="AU338" s="104" t="s">
        <v>80</v>
      </c>
      <c r="AV338" s="13" t="s">
        <v>80</v>
      </c>
      <c r="AW338" s="13" t="s">
        <v>27</v>
      </c>
      <c r="AX338" s="13" t="s">
        <v>70</v>
      </c>
      <c r="AY338" s="104" t="s">
        <v>125</v>
      </c>
    </row>
    <row r="339" spans="2:65" s="1" customFormat="1" ht="16.5" customHeight="1">
      <c r="B339" s="26"/>
      <c r="C339" s="213" t="s">
        <v>485</v>
      </c>
      <c r="D339" s="213" t="s">
        <v>262</v>
      </c>
      <c r="E339" s="214" t="s">
        <v>486</v>
      </c>
      <c r="F339" s="215" t="s">
        <v>487</v>
      </c>
      <c r="G339" s="216" t="s">
        <v>362</v>
      </c>
      <c r="H339" s="217">
        <v>18.57</v>
      </c>
      <c r="I339" s="220"/>
      <c r="J339" s="218">
        <f>ROUND(I339*H339,2)</f>
        <v>0</v>
      </c>
      <c r="K339" s="107"/>
      <c r="L339" s="108"/>
      <c r="M339" s="109" t="s">
        <v>1</v>
      </c>
      <c r="N339" s="110" t="s">
        <v>35</v>
      </c>
      <c r="O339" s="95">
        <v>0</v>
      </c>
      <c r="P339" s="95">
        <f>O339*H339</f>
        <v>0</v>
      </c>
      <c r="Q339" s="95">
        <v>1.09E-3</v>
      </c>
      <c r="R339" s="95">
        <f>Q339*H339</f>
        <v>2.02413E-2</v>
      </c>
      <c r="S339" s="95">
        <v>0</v>
      </c>
      <c r="T339" s="96">
        <f>S339*H339</f>
        <v>0</v>
      </c>
      <c r="AR339" s="97" t="s">
        <v>286</v>
      </c>
      <c r="AT339" s="97" t="s">
        <v>262</v>
      </c>
      <c r="AU339" s="97" t="s">
        <v>80</v>
      </c>
      <c r="AY339" s="15" t="s">
        <v>125</v>
      </c>
      <c r="BE339" s="98">
        <f>IF(N339="základní",J339,0)</f>
        <v>0</v>
      </c>
      <c r="BF339" s="98">
        <f>IF(N339="snížená",J339,0)</f>
        <v>0</v>
      </c>
      <c r="BG339" s="98">
        <f>IF(N339="zákl. přenesená",J339,0)</f>
        <v>0</v>
      </c>
      <c r="BH339" s="98">
        <f>IF(N339="sníž. přenesená",J339,0)</f>
        <v>0</v>
      </c>
      <c r="BI339" s="98">
        <f>IF(N339="nulová",J339,0)</f>
        <v>0</v>
      </c>
      <c r="BJ339" s="15" t="s">
        <v>78</v>
      </c>
      <c r="BK339" s="98">
        <f>ROUND(I339*H339,2)</f>
        <v>0</v>
      </c>
      <c r="BL339" s="15" t="s">
        <v>209</v>
      </c>
      <c r="BM339" s="97" t="s">
        <v>488</v>
      </c>
    </row>
    <row r="340" spans="2:65" s="13" customFormat="1">
      <c r="B340" s="103"/>
      <c r="D340" s="209" t="s">
        <v>134</v>
      </c>
      <c r="E340" s="104" t="s">
        <v>1</v>
      </c>
      <c r="F340" s="211" t="s">
        <v>489</v>
      </c>
      <c r="H340" s="212">
        <v>18.57</v>
      </c>
      <c r="L340" s="103"/>
      <c r="M340" s="105"/>
      <c r="T340" s="106"/>
      <c r="AT340" s="104" t="s">
        <v>134</v>
      </c>
      <c r="AU340" s="104" t="s">
        <v>80</v>
      </c>
      <c r="AV340" s="13" t="s">
        <v>80</v>
      </c>
      <c r="AW340" s="13" t="s">
        <v>27</v>
      </c>
      <c r="AX340" s="13" t="s">
        <v>70</v>
      </c>
      <c r="AY340" s="104" t="s">
        <v>125</v>
      </c>
    </row>
    <row r="341" spans="2:65" s="1" customFormat="1" ht="16.5" customHeight="1">
      <c r="B341" s="26"/>
      <c r="C341" s="213" t="s">
        <v>490</v>
      </c>
      <c r="D341" s="213" t="s">
        <v>262</v>
      </c>
      <c r="E341" s="214" t="s">
        <v>491</v>
      </c>
      <c r="F341" s="215" t="s">
        <v>492</v>
      </c>
      <c r="G341" s="216" t="s">
        <v>162</v>
      </c>
      <c r="H341" s="217">
        <v>3</v>
      </c>
      <c r="I341" s="220"/>
      <c r="J341" s="218">
        <f>ROUND(I341*H341,2)</f>
        <v>0</v>
      </c>
      <c r="K341" s="107"/>
      <c r="L341" s="108"/>
      <c r="M341" s="109" t="s">
        <v>1</v>
      </c>
      <c r="N341" s="110" t="s">
        <v>35</v>
      </c>
      <c r="O341" s="95">
        <v>0</v>
      </c>
      <c r="P341" s="95">
        <f>O341*H341</f>
        <v>0</v>
      </c>
      <c r="Q341" s="95">
        <v>3.0000000000000001E-5</v>
      </c>
      <c r="R341" s="95">
        <f>Q341*H341</f>
        <v>9.0000000000000006E-5</v>
      </c>
      <c r="S341" s="95">
        <v>0</v>
      </c>
      <c r="T341" s="96">
        <f>S341*H341</f>
        <v>0</v>
      </c>
      <c r="AR341" s="97" t="s">
        <v>286</v>
      </c>
      <c r="AT341" s="97" t="s">
        <v>262</v>
      </c>
      <c r="AU341" s="97" t="s">
        <v>80</v>
      </c>
      <c r="AY341" s="15" t="s">
        <v>125</v>
      </c>
      <c r="BE341" s="98">
        <f>IF(N341="základní",J341,0)</f>
        <v>0</v>
      </c>
      <c r="BF341" s="98">
        <f>IF(N341="snížená",J341,0)</f>
        <v>0</v>
      </c>
      <c r="BG341" s="98">
        <f>IF(N341="zákl. přenesená",J341,0)</f>
        <v>0</v>
      </c>
      <c r="BH341" s="98">
        <f>IF(N341="sníž. přenesená",J341,0)</f>
        <v>0</v>
      </c>
      <c r="BI341" s="98">
        <f>IF(N341="nulová",J341,0)</f>
        <v>0</v>
      </c>
      <c r="BJ341" s="15" t="s">
        <v>78</v>
      </c>
      <c r="BK341" s="98">
        <f>ROUND(I341*H341,2)</f>
        <v>0</v>
      </c>
      <c r="BL341" s="15" t="s">
        <v>209</v>
      </c>
      <c r="BM341" s="97" t="s">
        <v>493</v>
      </c>
    </row>
    <row r="342" spans="2:65" s="13" customFormat="1">
      <c r="B342" s="103"/>
      <c r="D342" s="209" t="s">
        <v>134</v>
      </c>
      <c r="E342" s="104" t="s">
        <v>1</v>
      </c>
      <c r="F342" s="211" t="s">
        <v>126</v>
      </c>
      <c r="H342" s="212">
        <v>3</v>
      </c>
      <c r="L342" s="103"/>
      <c r="M342" s="105"/>
      <c r="T342" s="106"/>
      <c r="AT342" s="104" t="s">
        <v>134</v>
      </c>
      <c r="AU342" s="104" t="s">
        <v>80</v>
      </c>
      <c r="AV342" s="13" t="s">
        <v>80</v>
      </c>
      <c r="AW342" s="13" t="s">
        <v>27</v>
      </c>
      <c r="AX342" s="13" t="s">
        <v>70</v>
      </c>
      <c r="AY342" s="104" t="s">
        <v>125</v>
      </c>
    </row>
    <row r="343" spans="2:65" s="1" customFormat="1" ht="16.5" customHeight="1">
      <c r="B343" s="26"/>
      <c r="C343" s="213" t="s">
        <v>494</v>
      </c>
      <c r="D343" s="213" t="s">
        <v>262</v>
      </c>
      <c r="E343" s="214" t="s">
        <v>495</v>
      </c>
      <c r="F343" s="215" t="s">
        <v>496</v>
      </c>
      <c r="G343" s="216" t="s">
        <v>162</v>
      </c>
      <c r="H343" s="217">
        <v>11</v>
      </c>
      <c r="I343" s="220"/>
      <c r="J343" s="218">
        <f>ROUND(I343*H343,2)</f>
        <v>0</v>
      </c>
      <c r="K343" s="107"/>
      <c r="L343" s="108"/>
      <c r="M343" s="109" t="s">
        <v>1</v>
      </c>
      <c r="N343" s="110" t="s">
        <v>35</v>
      </c>
      <c r="O343" s="95">
        <v>0</v>
      </c>
      <c r="P343" s="95">
        <f>O343*H343</f>
        <v>0</v>
      </c>
      <c r="Q343" s="95">
        <v>4.0000000000000003E-5</v>
      </c>
      <c r="R343" s="95">
        <f>Q343*H343</f>
        <v>4.4000000000000002E-4</v>
      </c>
      <c r="S343" s="95">
        <v>0</v>
      </c>
      <c r="T343" s="96">
        <f>S343*H343</f>
        <v>0</v>
      </c>
      <c r="AR343" s="97" t="s">
        <v>286</v>
      </c>
      <c r="AT343" s="97" t="s">
        <v>262</v>
      </c>
      <c r="AU343" s="97" t="s">
        <v>80</v>
      </c>
      <c r="AY343" s="15" t="s">
        <v>125</v>
      </c>
      <c r="BE343" s="98">
        <f>IF(N343="základní",J343,0)</f>
        <v>0</v>
      </c>
      <c r="BF343" s="98">
        <f>IF(N343="snížená",J343,0)</f>
        <v>0</v>
      </c>
      <c r="BG343" s="98">
        <f>IF(N343="zákl. přenesená",J343,0)</f>
        <v>0</v>
      </c>
      <c r="BH343" s="98">
        <f>IF(N343="sníž. přenesená",J343,0)</f>
        <v>0</v>
      </c>
      <c r="BI343" s="98">
        <f>IF(N343="nulová",J343,0)</f>
        <v>0</v>
      </c>
      <c r="BJ343" s="15" t="s">
        <v>78</v>
      </c>
      <c r="BK343" s="98">
        <f>ROUND(I343*H343,2)</f>
        <v>0</v>
      </c>
      <c r="BL343" s="15" t="s">
        <v>209</v>
      </c>
      <c r="BM343" s="97" t="s">
        <v>497</v>
      </c>
    </row>
    <row r="344" spans="2:65" s="13" customFormat="1">
      <c r="B344" s="103"/>
      <c r="D344" s="209" t="s">
        <v>134</v>
      </c>
      <c r="E344" s="104" t="s">
        <v>1</v>
      </c>
      <c r="F344" s="211" t="s">
        <v>186</v>
      </c>
      <c r="H344" s="212">
        <v>11</v>
      </c>
      <c r="L344" s="103"/>
      <c r="M344" s="105"/>
      <c r="T344" s="106"/>
      <c r="AT344" s="104" t="s">
        <v>134</v>
      </c>
      <c r="AU344" s="104" t="s">
        <v>80</v>
      </c>
      <c r="AV344" s="13" t="s">
        <v>80</v>
      </c>
      <c r="AW344" s="13" t="s">
        <v>27</v>
      </c>
      <c r="AX344" s="13" t="s">
        <v>70</v>
      </c>
      <c r="AY344" s="104" t="s">
        <v>125</v>
      </c>
    </row>
    <row r="345" spans="2:65" s="1" customFormat="1" ht="24.2" customHeight="1">
      <c r="B345" s="26"/>
      <c r="C345" s="203" t="s">
        <v>498</v>
      </c>
      <c r="D345" s="203" t="s">
        <v>128</v>
      </c>
      <c r="E345" s="204" t="s">
        <v>499</v>
      </c>
      <c r="F345" s="205" t="s">
        <v>500</v>
      </c>
      <c r="G345" s="206" t="s">
        <v>501</v>
      </c>
      <c r="H345" s="221"/>
      <c r="I345" s="219"/>
      <c r="J345" s="208">
        <f>ROUND(I345*H345,2)</f>
        <v>0</v>
      </c>
      <c r="K345" s="92"/>
      <c r="L345" s="26"/>
      <c r="M345" s="93" t="s">
        <v>1</v>
      </c>
      <c r="N345" s="94" t="s">
        <v>35</v>
      </c>
      <c r="O345" s="95">
        <v>0</v>
      </c>
      <c r="P345" s="95">
        <f>O345*H345</f>
        <v>0</v>
      </c>
      <c r="Q345" s="95">
        <v>0</v>
      </c>
      <c r="R345" s="95">
        <f>Q345*H345</f>
        <v>0</v>
      </c>
      <c r="S345" s="95">
        <v>0</v>
      </c>
      <c r="T345" s="96">
        <f>S345*H345</f>
        <v>0</v>
      </c>
      <c r="AR345" s="97" t="s">
        <v>209</v>
      </c>
      <c r="AT345" s="97" t="s">
        <v>128</v>
      </c>
      <c r="AU345" s="97" t="s">
        <v>80</v>
      </c>
      <c r="AY345" s="15" t="s">
        <v>125</v>
      </c>
      <c r="BE345" s="98">
        <f>IF(N345="základní",J345,0)</f>
        <v>0</v>
      </c>
      <c r="BF345" s="98">
        <f>IF(N345="snížená",J345,0)</f>
        <v>0</v>
      </c>
      <c r="BG345" s="98">
        <f>IF(N345="zákl. přenesená",J345,0)</f>
        <v>0</v>
      </c>
      <c r="BH345" s="98">
        <f>IF(N345="sníž. přenesená",J345,0)</f>
        <v>0</v>
      </c>
      <c r="BI345" s="98">
        <f>IF(N345="nulová",J345,0)</f>
        <v>0</v>
      </c>
      <c r="BJ345" s="15" t="s">
        <v>78</v>
      </c>
      <c r="BK345" s="98">
        <f>ROUND(I345*H345,2)</f>
        <v>0</v>
      </c>
      <c r="BL345" s="15" t="s">
        <v>209</v>
      </c>
      <c r="BM345" s="97" t="s">
        <v>502</v>
      </c>
    </row>
    <row r="346" spans="2:65" s="11" customFormat="1" ht="22.8" customHeight="1">
      <c r="B346" s="85"/>
      <c r="D346" s="86" t="s">
        <v>69</v>
      </c>
      <c r="E346" s="201" t="s">
        <v>503</v>
      </c>
      <c r="F346" s="201" t="s">
        <v>504</v>
      </c>
      <c r="J346" s="202">
        <f>BK346</f>
        <v>0</v>
      </c>
      <c r="L346" s="85"/>
      <c r="M346" s="87"/>
      <c r="P346" s="88">
        <f>SUM(P347:P365)</f>
        <v>1.03</v>
      </c>
      <c r="R346" s="88">
        <f>SUM(R347:R365)</f>
        <v>2.8129999999999999E-2</v>
      </c>
      <c r="T346" s="89">
        <f>SUM(T347:T365)</f>
        <v>0</v>
      </c>
      <c r="AR346" s="86" t="s">
        <v>80</v>
      </c>
      <c r="AT346" s="90" t="s">
        <v>69</v>
      </c>
      <c r="AU346" s="90" t="s">
        <v>78</v>
      </c>
      <c r="AY346" s="86" t="s">
        <v>125</v>
      </c>
      <c r="BK346" s="91">
        <f>SUM(BK347:BK365)</f>
        <v>0</v>
      </c>
    </row>
    <row r="347" spans="2:65" s="1" customFormat="1" ht="37.75" customHeight="1">
      <c r="B347" s="26"/>
      <c r="C347" s="203" t="s">
        <v>505</v>
      </c>
      <c r="D347" s="203" t="s">
        <v>128</v>
      </c>
      <c r="E347" s="204" t="s">
        <v>506</v>
      </c>
      <c r="F347" s="205" t="s">
        <v>507</v>
      </c>
      <c r="G347" s="206" t="s">
        <v>331</v>
      </c>
      <c r="H347" s="207">
        <v>1</v>
      </c>
      <c r="I347" s="219"/>
      <c r="J347" s="208">
        <f>ROUND(I347*H347,2)</f>
        <v>0</v>
      </c>
      <c r="K347" s="92"/>
      <c r="L347" s="26"/>
      <c r="M347" s="93" t="s">
        <v>1</v>
      </c>
      <c r="N347" s="94" t="s">
        <v>35</v>
      </c>
      <c r="O347" s="95">
        <v>0</v>
      </c>
      <c r="P347" s="95">
        <f>O347*H347</f>
        <v>0</v>
      </c>
      <c r="Q347" s="95">
        <v>0</v>
      </c>
      <c r="R347" s="95">
        <f>Q347*H347</f>
        <v>0</v>
      </c>
      <c r="S347" s="95">
        <v>0</v>
      </c>
      <c r="T347" s="96">
        <f>S347*H347</f>
        <v>0</v>
      </c>
      <c r="AR347" s="97" t="s">
        <v>209</v>
      </c>
      <c r="AT347" s="97" t="s">
        <v>128</v>
      </c>
      <c r="AU347" s="97" t="s">
        <v>80</v>
      </c>
      <c r="AY347" s="15" t="s">
        <v>125</v>
      </c>
      <c r="BE347" s="98">
        <f>IF(N347="základní",J347,0)</f>
        <v>0</v>
      </c>
      <c r="BF347" s="98">
        <f>IF(N347="snížená",J347,0)</f>
        <v>0</v>
      </c>
      <c r="BG347" s="98">
        <f>IF(N347="zákl. přenesená",J347,0)</f>
        <v>0</v>
      </c>
      <c r="BH347" s="98">
        <f>IF(N347="sníž. přenesená",J347,0)</f>
        <v>0</v>
      </c>
      <c r="BI347" s="98">
        <f>IF(N347="nulová",J347,0)</f>
        <v>0</v>
      </c>
      <c r="BJ347" s="15" t="s">
        <v>78</v>
      </c>
      <c r="BK347" s="98">
        <f>ROUND(I347*H347,2)</f>
        <v>0</v>
      </c>
      <c r="BL347" s="15" t="s">
        <v>209</v>
      </c>
      <c r="BM347" s="97" t="s">
        <v>508</v>
      </c>
    </row>
    <row r="348" spans="2:65" s="13" customFormat="1">
      <c r="B348" s="103"/>
      <c r="D348" s="209" t="s">
        <v>134</v>
      </c>
      <c r="E348" s="104" t="s">
        <v>1</v>
      </c>
      <c r="F348" s="211" t="s">
        <v>78</v>
      </c>
      <c r="H348" s="212">
        <v>1</v>
      </c>
      <c r="L348" s="103"/>
      <c r="M348" s="105"/>
      <c r="T348" s="106"/>
      <c r="AT348" s="104" t="s">
        <v>134</v>
      </c>
      <c r="AU348" s="104" t="s">
        <v>80</v>
      </c>
      <c r="AV348" s="13" t="s">
        <v>80</v>
      </c>
      <c r="AW348" s="13" t="s">
        <v>27</v>
      </c>
      <c r="AX348" s="13" t="s">
        <v>70</v>
      </c>
      <c r="AY348" s="104" t="s">
        <v>125</v>
      </c>
    </row>
    <row r="349" spans="2:65" s="1" customFormat="1" ht="16.5" customHeight="1">
      <c r="B349" s="26"/>
      <c r="C349" s="203" t="s">
        <v>509</v>
      </c>
      <c r="D349" s="203" t="s">
        <v>128</v>
      </c>
      <c r="E349" s="204" t="s">
        <v>510</v>
      </c>
      <c r="F349" s="205" t="s">
        <v>511</v>
      </c>
      <c r="G349" s="206" t="s">
        <v>331</v>
      </c>
      <c r="H349" s="207">
        <v>1</v>
      </c>
      <c r="I349" s="219"/>
      <c r="J349" s="208">
        <f>ROUND(I349*H349,2)</f>
        <v>0</v>
      </c>
      <c r="K349" s="92"/>
      <c r="L349" s="26"/>
      <c r="M349" s="93" t="s">
        <v>1</v>
      </c>
      <c r="N349" s="94" t="s">
        <v>35</v>
      </c>
      <c r="O349" s="95">
        <v>0</v>
      </c>
      <c r="P349" s="95">
        <f>O349*H349</f>
        <v>0</v>
      </c>
      <c r="Q349" s="95">
        <v>0</v>
      </c>
      <c r="R349" s="95">
        <f>Q349*H349</f>
        <v>0</v>
      </c>
      <c r="S349" s="95">
        <v>0</v>
      </c>
      <c r="T349" s="96">
        <f>S349*H349</f>
        <v>0</v>
      </c>
      <c r="AR349" s="97" t="s">
        <v>209</v>
      </c>
      <c r="AT349" s="97" t="s">
        <v>128</v>
      </c>
      <c r="AU349" s="97" t="s">
        <v>80</v>
      </c>
      <c r="AY349" s="15" t="s">
        <v>125</v>
      </c>
      <c r="BE349" s="98">
        <f>IF(N349="základní",J349,0)</f>
        <v>0</v>
      </c>
      <c r="BF349" s="98">
        <f>IF(N349="snížená",J349,0)</f>
        <v>0</v>
      </c>
      <c r="BG349" s="98">
        <f>IF(N349="zákl. přenesená",J349,0)</f>
        <v>0</v>
      </c>
      <c r="BH349" s="98">
        <f>IF(N349="sníž. přenesená",J349,0)</f>
        <v>0</v>
      </c>
      <c r="BI349" s="98">
        <f>IF(N349="nulová",J349,0)</f>
        <v>0</v>
      </c>
      <c r="BJ349" s="15" t="s">
        <v>78</v>
      </c>
      <c r="BK349" s="98">
        <f>ROUND(I349*H349,2)</f>
        <v>0</v>
      </c>
      <c r="BL349" s="15" t="s">
        <v>209</v>
      </c>
      <c r="BM349" s="97" t="s">
        <v>512</v>
      </c>
    </row>
    <row r="350" spans="2:65" s="13" customFormat="1">
      <c r="B350" s="103"/>
      <c r="D350" s="209" t="s">
        <v>134</v>
      </c>
      <c r="E350" s="104" t="s">
        <v>1</v>
      </c>
      <c r="F350" s="211" t="s">
        <v>78</v>
      </c>
      <c r="H350" s="212">
        <v>1</v>
      </c>
      <c r="L350" s="103"/>
      <c r="M350" s="105"/>
      <c r="T350" s="106"/>
      <c r="AT350" s="104" t="s">
        <v>134</v>
      </c>
      <c r="AU350" s="104" t="s">
        <v>80</v>
      </c>
      <c r="AV350" s="13" t="s">
        <v>80</v>
      </c>
      <c r="AW350" s="13" t="s">
        <v>27</v>
      </c>
      <c r="AX350" s="13" t="s">
        <v>70</v>
      </c>
      <c r="AY350" s="104" t="s">
        <v>125</v>
      </c>
    </row>
    <row r="351" spans="2:65" s="1" customFormat="1" ht="21.75" customHeight="1">
      <c r="B351" s="26"/>
      <c r="C351" s="203" t="s">
        <v>447</v>
      </c>
      <c r="D351" s="203" t="s">
        <v>128</v>
      </c>
      <c r="E351" s="204" t="s">
        <v>513</v>
      </c>
      <c r="F351" s="205" t="s">
        <v>514</v>
      </c>
      <c r="G351" s="206" t="s">
        <v>331</v>
      </c>
      <c r="H351" s="207">
        <v>3</v>
      </c>
      <c r="I351" s="219"/>
      <c r="J351" s="208">
        <f>ROUND(I351*H351,2)</f>
        <v>0</v>
      </c>
      <c r="K351" s="92"/>
      <c r="L351" s="26"/>
      <c r="M351" s="93" t="s">
        <v>1</v>
      </c>
      <c r="N351" s="94" t="s">
        <v>35</v>
      </c>
      <c r="O351" s="95">
        <v>0</v>
      </c>
      <c r="P351" s="95">
        <f>O351*H351</f>
        <v>0</v>
      </c>
      <c r="Q351" s="95">
        <v>0</v>
      </c>
      <c r="R351" s="95">
        <f>Q351*H351</f>
        <v>0</v>
      </c>
      <c r="S351" s="95">
        <v>0</v>
      </c>
      <c r="T351" s="96">
        <f>S351*H351</f>
        <v>0</v>
      </c>
      <c r="AR351" s="97" t="s">
        <v>209</v>
      </c>
      <c r="AT351" s="97" t="s">
        <v>128</v>
      </c>
      <c r="AU351" s="97" t="s">
        <v>80</v>
      </c>
      <c r="AY351" s="15" t="s">
        <v>125</v>
      </c>
      <c r="BE351" s="98">
        <f>IF(N351="základní",J351,0)</f>
        <v>0</v>
      </c>
      <c r="BF351" s="98">
        <f>IF(N351="snížená",J351,0)</f>
        <v>0</v>
      </c>
      <c r="BG351" s="98">
        <f>IF(N351="zákl. přenesená",J351,0)</f>
        <v>0</v>
      </c>
      <c r="BH351" s="98">
        <f>IF(N351="sníž. přenesená",J351,0)</f>
        <v>0</v>
      </c>
      <c r="BI351" s="98">
        <f>IF(N351="nulová",J351,0)</f>
        <v>0</v>
      </c>
      <c r="BJ351" s="15" t="s">
        <v>78</v>
      </c>
      <c r="BK351" s="98">
        <f>ROUND(I351*H351,2)</f>
        <v>0</v>
      </c>
      <c r="BL351" s="15" t="s">
        <v>209</v>
      </c>
      <c r="BM351" s="97" t="s">
        <v>515</v>
      </c>
    </row>
    <row r="352" spans="2:65" s="13" customFormat="1">
      <c r="B352" s="103"/>
      <c r="D352" s="209" t="s">
        <v>134</v>
      </c>
      <c r="E352" s="104" t="s">
        <v>1</v>
      </c>
      <c r="F352" s="211" t="s">
        <v>126</v>
      </c>
      <c r="H352" s="212">
        <v>3</v>
      </c>
      <c r="L352" s="103"/>
      <c r="M352" s="105"/>
      <c r="T352" s="106"/>
      <c r="AT352" s="104" t="s">
        <v>134</v>
      </c>
      <c r="AU352" s="104" t="s">
        <v>80</v>
      </c>
      <c r="AV352" s="13" t="s">
        <v>80</v>
      </c>
      <c r="AW352" s="13" t="s">
        <v>27</v>
      </c>
      <c r="AX352" s="13" t="s">
        <v>70</v>
      </c>
      <c r="AY352" s="104" t="s">
        <v>125</v>
      </c>
    </row>
    <row r="353" spans="2:65" s="1" customFormat="1" ht="24.2" customHeight="1">
      <c r="B353" s="26"/>
      <c r="C353" s="203" t="s">
        <v>516</v>
      </c>
      <c r="D353" s="203" t="s">
        <v>128</v>
      </c>
      <c r="E353" s="204" t="s">
        <v>517</v>
      </c>
      <c r="F353" s="205" t="s">
        <v>518</v>
      </c>
      <c r="G353" s="206" t="s">
        <v>331</v>
      </c>
      <c r="H353" s="207">
        <v>1</v>
      </c>
      <c r="I353" s="219"/>
      <c r="J353" s="208">
        <f>ROUND(I353*H353,2)</f>
        <v>0</v>
      </c>
      <c r="K353" s="92"/>
      <c r="L353" s="26"/>
      <c r="M353" s="93" t="s">
        <v>1</v>
      </c>
      <c r="N353" s="94" t="s">
        <v>35</v>
      </c>
      <c r="O353" s="95">
        <v>0</v>
      </c>
      <c r="P353" s="95">
        <f>O353*H353</f>
        <v>0</v>
      </c>
      <c r="Q353" s="95">
        <v>0</v>
      </c>
      <c r="R353" s="95">
        <f>Q353*H353</f>
        <v>0</v>
      </c>
      <c r="S353" s="95">
        <v>0</v>
      </c>
      <c r="T353" s="96">
        <f>S353*H353</f>
        <v>0</v>
      </c>
      <c r="AR353" s="97" t="s">
        <v>209</v>
      </c>
      <c r="AT353" s="97" t="s">
        <v>128</v>
      </c>
      <c r="AU353" s="97" t="s">
        <v>80</v>
      </c>
      <c r="AY353" s="15" t="s">
        <v>125</v>
      </c>
      <c r="BE353" s="98">
        <f>IF(N353="základní",J353,0)</f>
        <v>0</v>
      </c>
      <c r="BF353" s="98">
        <f>IF(N353="snížená",J353,0)</f>
        <v>0</v>
      </c>
      <c r="BG353" s="98">
        <f>IF(N353="zákl. přenesená",J353,0)</f>
        <v>0</v>
      </c>
      <c r="BH353" s="98">
        <f>IF(N353="sníž. přenesená",J353,0)</f>
        <v>0</v>
      </c>
      <c r="BI353" s="98">
        <f>IF(N353="nulová",J353,0)</f>
        <v>0</v>
      </c>
      <c r="BJ353" s="15" t="s">
        <v>78</v>
      </c>
      <c r="BK353" s="98">
        <f>ROUND(I353*H353,2)</f>
        <v>0</v>
      </c>
      <c r="BL353" s="15" t="s">
        <v>209</v>
      </c>
      <c r="BM353" s="97" t="s">
        <v>519</v>
      </c>
    </row>
    <row r="354" spans="2:65" s="13" customFormat="1">
      <c r="B354" s="103"/>
      <c r="D354" s="209" t="s">
        <v>134</v>
      </c>
      <c r="E354" s="104" t="s">
        <v>1</v>
      </c>
      <c r="F354" s="211" t="s">
        <v>78</v>
      </c>
      <c r="H354" s="212">
        <v>1</v>
      </c>
      <c r="L354" s="103"/>
      <c r="M354" s="105"/>
      <c r="T354" s="106"/>
      <c r="AT354" s="104" t="s">
        <v>134</v>
      </c>
      <c r="AU354" s="104" t="s">
        <v>80</v>
      </c>
      <c r="AV354" s="13" t="s">
        <v>80</v>
      </c>
      <c r="AW354" s="13" t="s">
        <v>27</v>
      </c>
      <c r="AX354" s="13" t="s">
        <v>70</v>
      </c>
      <c r="AY354" s="104" t="s">
        <v>125</v>
      </c>
    </row>
    <row r="355" spans="2:65" s="1" customFormat="1" ht="24.2" customHeight="1">
      <c r="B355" s="26"/>
      <c r="C355" s="203" t="s">
        <v>520</v>
      </c>
      <c r="D355" s="203" t="s">
        <v>128</v>
      </c>
      <c r="E355" s="204" t="s">
        <v>521</v>
      </c>
      <c r="F355" s="205" t="s">
        <v>522</v>
      </c>
      <c r="G355" s="206" t="s">
        <v>331</v>
      </c>
      <c r="H355" s="207">
        <v>1</v>
      </c>
      <c r="I355" s="219"/>
      <c r="J355" s="208">
        <f>ROUND(I355*H355,2)</f>
        <v>0</v>
      </c>
      <c r="K355" s="92"/>
      <c r="L355" s="26"/>
      <c r="M355" s="93" t="s">
        <v>1</v>
      </c>
      <c r="N355" s="94" t="s">
        <v>35</v>
      </c>
      <c r="O355" s="95">
        <v>0</v>
      </c>
      <c r="P355" s="95">
        <f>O355*H355</f>
        <v>0</v>
      </c>
      <c r="Q355" s="95">
        <v>0</v>
      </c>
      <c r="R355" s="95">
        <f>Q355*H355</f>
        <v>0</v>
      </c>
      <c r="S355" s="95">
        <v>0</v>
      </c>
      <c r="T355" s="96">
        <f>S355*H355</f>
        <v>0</v>
      </c>
      <c r="AR355" s="97" t="s">
        <v>209</v>
      </c>
      <c r="AT355" s="97" t="s">
        <v>128</v>
      </c>
      <c r="AU355" s="97" t="s">
        <v>80</v>
      </c>
      <c r="AY355" s="15" t="s">
        <v>125</v>
      </c>
      <c r="BE355" s="98">
        <f>IF(N355="základní",J355,0)</f>
        <v>0</v>
      </c>
      <c r="BF355" s="98">
        <f>IF(N355="snížená",J355,0)</f>
        <v>0</v>
      </c>
      <c r="BG355" s="98">
        <f>IF(N355="zákl. přenesená",J355,0)</f>
        <v>0</v>
      </c>
      <c r="BH355" s="98">
        <f>IF(N355="sníž. přenesená",J355,0)</f>
        <v>0</v>
      </c>
      <c r="BI355" s="98">
        <f>IF(N355="nulová",J355,0)</f>
        <v>0</v>
      </c>
      <c r="BJ355" s="15" t="s">
        <v>78</v>
      </c>
      <c r="BK355" s="98">
        <f>ROUND(I355*H355,2)</f>
        <v>0</v>
      </c>
      <c r="BL355" s="15" t="s">
        <v>209</v>
      </c>
      <c r="BM355" s="97" t="s">
        <v>523</v>
      </c>
    </row>
    <row r="356" spans="2:65" s="13" customFormat="1">
      <c r="B356" s="103"/>
      <c r="D356" s="209" t="s">
        <v>134</v>
      </c>
      <c r="E356" s="104" t="s">
        <v>1</v>
      </c>
      <c r="F356" s="211" t="s">
        <v>78</v>
      </c>
      <c r="H356" s="212">
        <v>1</v>
      </c>
      <c r="L356" s="103"/>
      <c r="M356" s="105"/>
      <c r="T356" s="106"/>
      <c r="AT356" s="104" t="s">
        <v>134</v>
      </c>
      <c r="AU356" s="104" t="s">
        <v>80</v>
      </c>
      <c r="AV356" s="13" t="s">
        <v>80</v>
      </c>
      <c r="AW356" s="13" t="s">
        <v>27</v>
      </c>
      <c r="AX356" s="13" t="s">
        <v>70</v>
      </c>
      <c r="AY356" s="104" t="s">
        <v>125</v>
      </c>
    </row>
    <row r="357" spans="2:65" s="1" customFormat="1" ht="21.75" customHeight="1">
      <c r="B357" s="26"/>
      <c r="C357" s="203" t="s">
        <v>524</v>
      </c>
      <c r="D357" s="203" t="s">
        <v>128</v>
      </c>
      <c r="E357" s="204" t="s">
        <v>525</v>
      </c>
      <c r="F357" s="205" t="s">
        <v>526</v>
      </c>
      <c r="G357" s="206" t="s">
        <v>331</v>
      </c>
      <c r="H357" s="207">
        <v>1</v>
      </c>
      <c r="I357" s="219"/>
      <c r="J357" s="208">
        <f>ROUND(I357*H357,2)</f>
        <v>0</v>
      </c>
      <c r="K357" s="92"/>
      <c r="L357" s="26"/>
      <c r="M357" s="93" t="s">
        <v>1</v>
      </c>
      <c r="N357" s="94" t="s">
        <v>35</v>
      </c>
      <c r="O357" s="95">
        <v>0</v>
      </c>
      <c r="P357" s="95">
        <f>O357*H357</f>
        <v>0</v>
      </c>
      <c r="Q357" s="95">
        <v>0</v>
      </c>
      <c r="R357" s="95">
        <f>Q357*H357</f>
        <v>0</v>
      </c>
      <c r="S357" s="95">
        <v>0</v>
      </c>
      <c r="T357" s="96">
        <f>S357*H357</f>
        <v>0</v>
      </c>
      <c r="AR357" s="97" t="s">
        <v>209</v>
      </c>
      <c r="AT357" s="97" t="s">
        <v>128</v>
      </c>
      <c r="AU357" s="97" t="s">
        <v>80</v>
      </c>
      <c r="AY357" s="15" t="s">
        <v>125</v>
      </c>
      <c r="BE357" s="98">
        <f>IF(N357="základní",J357,0)</f>
        <v>0</v>
      </c>
      <c r="BF357" s="98">
        <f>IF(N357="snížená",J357,0)</f>
        <v>0</v>
      </c>
      <c r="BG357" s="98">
        <f>IF(N357="zákl. přenesená",J357,0)</f>
        <v>0</v>
      </c>
      <c r="BH357" s="98">
        <f>IF(N357="sníž. přenesená",J357,0)</f>
        <v>0</v>
      </c>
      <c r="BI357" s="98">
        <f>IF(N357="nulová",J357,0)</f>
        <v>0</v>
      </c>
      <c r="BJ357" s="15" t="s">
        <v>78</v>
      </c>
      <c r="BK357" s="98">
        <f>ROUND(I357*H357,2)</f>
        <v>0</v>
      </c>
      <c r="BL357" s="15" t="s">
        <v>209</v>
      </c>
      <c r="BM357" s="97" t="s">
        <v>527</v>
      </c>
    </row>
    <row r="358" spans="2:65" s="13" customFormat="1">
      <c r="B358" s="103"/>
      <c r="D358" s="209" t="s">
        <v>134</v>
      </c>
      <c r="E358" s="104" t="s">
        <v>1</v>
      </c>
      <c r="F358" s="211" t="s">
        <v>78</v>
      </c>
      <c r="H358" s="212">
        <v>1</v>
      </c>
      <c r="L358" s="103"/>
      <c r="M358" s="105"/>
      <c r="T358" s="106"/>
      <c r="AT358" s="104" t="s">
        <v>134</v>
      </c>
      <c r="AU358" s="104" t="s">
        <v>80</v>
      </c>
      <c r="AV358" s="13" t="s">
        <v>80</v>
      </c>
      <c r="AW358" s="13" t="s">
        <v>27</v>
      </c>
      <c r="AX358" s="13" t="s">
        <v>70</v>
      </c>
      <c r="AY358" s="104" t="s">
        <v>125</v>
      </c>
    </row>
    <row r="359" spans="2:65" s="1" customFormat="1" ht="24.2" customHeight="1">
      <c r="B359" s="26"/>
      <c r="C359" s="203" t="s">
        <v>528</v>
      </c>
      <c r="D359" s="203" t="s">
        <v>128</v>
      </c>
      <c r="E359" s="204" t="s">
        <v>529</v>
      </c>
      <c r="F359" s="205" t="s">
        <v>530</v>
      </c>
      <c r="G359" s="206" t="s">
        <v>331</v>
      </c>
      <c r="H359" s="207">
        <v>1</v>
      </c>
      <c r="I359" s="219"/>
      <c r="J359" s="208">
        <f>ROUND(I359*H359,2)</f>
        <v>0</v>
      </c>
      <c r="K359" s="92"/>
      <c r="L359" s="26"/>
      <c r="M359" s="93" t="s">
        <v>1</v>
      </c>
      <c r="N359" s="94" t="s">
        <v>35</v>
      </c>
      <c r="O359" s="95">
        <v>0</v>
      </c>
      <c r="P359" s="95">
        <f>O359*H359</f>
        <v>0</v>
      </c>
      <c r="Q359" s="95">
        <v>0</v>
      </c>
      <c r="R359" s="95">
        <f>Q359*H359</f>
        <v>0</v>
      </c>
      <c r="S359" s="95">
        <v>0</v>
      </c>
      <c r="T359" s="96">
        <f>S359*H359</f>
        <v>0</v>
      </c>
      <c r="AR359" s="97" t="s">
        <v>209</v>
      </c>
      <c r="AT359" s="97" t="s">
        <v>128</v>
      </c>
      <c r="AU359" s="97" t="s">
        <v>80</v>
      </c>
      <c r="AY359" s="15" t="s">
        <v>125</v>
      </c>
      <c r="BE359" s="98">
        <f>IF(N359="základní",J359,0)</f>
        <v>0</v>
      </c>
      <c r="BF359" s="98">
        <f>IF(N359="snížená",J359,0)</f>
        <v>0</v>
      </c>
      <c r="BG359" s="98">
        <f>IF(N359="zákl. přenesená",J359,0)</f>
        <v>0</v>
      </c>
      <c r="BH359" s="98">
        <f>IF(N359="sníž. přenesená",J359,0)</f>
        <v>0</v>
      </c>
      <c r="BI359" s="98">
        <f>IF(N359="nulová",J359,0)</f>
        <v>0</v>
      </c>
      <c r="BJ359" s="15" t="s">
        <v>78</v>
      </c>
      <c r="BK359" s="98">
        <f>ROUND(I359*H359,2)</f>
        <v>0</v>
      </c>
      <c r="BL359" s="15" t="s">
        <v>209</v>
      </c>
      <c r="BM359" s="97" t="s">
        <v>531</v>
      </c>
    </row>
    <row r="360" spans="2:65" s="13" customFormat="1">
      <c r="B360" s="103"/>
      <c r="D360" s="209" t="s">
        <v>134</v>
      </c>
      <c r="E360" s="104" t="s">
        <v>1</v>
      </c>
      <c r="F360" s="211" t="s">
        <v>78</v>
      </c>
      <c r="H360" s="212">
        <v>1</v>
      </c>
      <c r="L360" s="103"/>
      <c r="M360" s="105"/>
      <c r="T360" s="106"/>
      <c r="AT360" s="104" t="s">
        <v>134</v>
      </c>
      <c r="AU360" s="104" t="s">
        <v>80</v>
      </c>
      <c r="AV360" s="13" t="s">
        <v>80</v>
      </c>
      <c r="AW360" s="13" t="s">
        <v>27</v>
      </c>
      <c r="AX360" s="13" t="s">
        <v>70</v>
      </c>
      <c r="AY360" s="104" t="s">
        <v>125</v>
      </c>
    </row>
    <row r="361" spans="2:65" s="1" customFormat="1" ht="16.5" customHeight="1">
      <c r="B361" s="26"/>
      <c r="C361" s="203" t="s">
        <v>532</v>
      </c>
      <c r="D361" s="203" t="s">
        <v>128</v>
      </c>
      <c r="E361" s="204" t="s">
        <v>533</v>
      </c>
      <c r="F361" s="205" t="s">
        <v>534</v>
      </c>
      <c r="G361" s="206" t="s">
        <v>331</v>
      </c>
      <c r="H361" s="207">
        <v>1</v>
      </c>
      <c r="I361" s="219"/>
      <c r="J361" s="208">
        <f>ROUND(I361*H361,2)</f>
        <v>0</v>
      </c>
      <c r="K361" s="92"/>
      <c r="L361" s="26"/>
      <c r="M361" s="93" t="s">
        <v>1</v>
      </c>
      <c r="N361" s="94" t="s">
        <v>35</v>
      </c>
      <c r="O361" s="95">
        <v>0</v>
      </c>
      <c r="P361" s="95">
        <f>O361*H361</f>
        <v>0</v>
      </c>
      <c r="Q361" s="95">
        <v>0</v>
      </c>
      <c r="R361" s="95">
        <f>Q361*H361</f>
        <v>0</v>
      </c>
      <c r="S361" s="95">
        <v>0</v>
      </c>
      <c r="T361" s="96">
        <f>S361*H361</f>
        <v>0</v>
      </c>
      <c r="AR361" s="97" t="s">
        <v>209</v>
      </c>
      <c r="AT361" s="97" t="s">
        <v>128</v>
      </c>
      <c r="AU361" s="97" t="s">
        <v>80</v>
      </c>
      <c r="AY361" s="15" t="s">
        <v>125</v>
      </c>
      <c r="BE361" s="98">
        <f>IF(N361="základní",J361,0)</f>
        <v>0</v>
      </c>
      <c r="BF361" s="98">
        <f>IF(N361="snížená",J361,0)</f>
        <v>0</v>
      </c>
      <c r="BG361" s="98">
        <f>IF(N361="zákl. přenesená",J361,0)</f>
        <v>0</v>
      </c>
      <c r="BH361" s="98">
        <f>IF(N361="sníž. přenesená",J361,0)</f>
        <v>0</v>
      </c>
      <c r="BI361" s="98">
        <f>IF(N361="nulová",J361,0)</f>
        <v>0</v>
      </c>
      <c r="BJ361" s="15" t="s">
        <v>78</v>
      </c>
      <c r="BK361" s="98">
        <f>ROUND(I361*H361,2)</f>
        <v>0</v>
      </c>
      <c r="BL361" s="15" t="s">
        <v>209</v>
      </c>
      <c r="BM361" s="97" t="s">
        <v>535</v>
      </c>
    </row>
    <row r="362" spans="2:65" s="13" customFormat="1">
      <c r="B362" s="103"/>
      <c r="D362" s="209" t="s">
        <v>134</v>
      </c>
      <c r="E362" s="104" t="s">
        <v>1</v>
      </c>
      <c r="F362" s="211" t="s">
        <v>78</v>
      </c>
      <c r="H362" s="212">
        <v>1</v>
      </c>
      <c r="L362" s="103"/>
      <c r="M362" s="105"/>
      <c r="T362" s="106"/>
      <c r="AT362" s="104" t="s">
        <v>134</v>
      </c>
      <c r="AU362" s="104" t="s">
        <v>80</v>
      </c>
      <c r="AV362" s="13" t="s">
        <v>80</v>
      </c>
      <c r="AW362" s="13" t="s">
        <v>27</v>
      </c>
      <c r="AX362" s="13" t="s">
        <v>70</v>
      </c>
      <c r="AY362" s="104" t="s">
        <v>125</v>
      </c>
    </row>
    <row r="363" spans="2:65" s="1" customFormat="1" ht="24.2" customHeight="1">
      <c r="B363" s="26"/>
      <c r="C363" s="203" t="s">
        <v>536</v>
      </c>
      <c r="D363" s="203" t="s">
        <v>128</v>
      </c>
      <c r="E363" s="204" t="s">
        <v>537</v>
      </c>
      <c r="F363" s="205" t="s">
        <v>538</v>
      </c>
      <c r="G363" s="206" t="s">
        <v>331</v>
      </c>
      <c r="H363" s="207">
        <v>1</v>
      </c>
      <c r="I363" s="219"/>
      <c r="J363" s="208">
        <f>ROUND(I363*H363,2)</f>
        <v>0</v>
      </c>
      <c r="K363" s="92"/>
      <c r="L363" s="26"/>
      <c r="M363" s="93" t="s">
        <v>1</v>
      </c>
      <c r="N363" s="94" t="s">
        <v>35</v>
      </c>
      <c r="O363" s="95">
        <v>1.03</v>
      </c>
      <c r="P363" s="95">
        <f>O363*H363</f>
        <v>1.03</v>
      </c>
      <c r="Q363" s="95">
        <v>2.8129999999999999E-2</v>
      </c>
      <c r="R363" s="95">
        <f>Q363*H363</f>
        <v>2.8129999999999999E-2</v>
      </c>
      <c r="S363" s="95">
        <v>0</v>
      </c>
      <c r="T363" s="96">
        <f>S363*H363</f>
        <v>0</v>
      </c>
      <c r="AR363" s="97" t="s">
        <v>209</v>
      </c>
      <c r="AT363" s="97" t="s">
        <v>128</v>
      </c>
      <c r="AU363" s="97" t="s">
        <v>80</v>
      </c>
      <c r="AY363" s="15" t="s">
        <v>125</v>
      </c>
      <c r="BE363" s="98">
        <f>IF(N363="základní",J363,0)</f>
        <v>0</v>
      </c>
      <c r="BF363" s="98">
        <f>IF(N363="snížená",J363,0)</f>
        <v>0</v>
      </c>
      <c r="BG363" s="98">
        <f>IF(N363="zákl. přenesená",J363,0)</f>
        <v>0</v>
      </c>
      <c r="BH363" s="98">
        <f>IF(N363="sníž. přenesená",J363,0)</f>
        <v>0</v>
      </c>
      <c r="BI363" s="98">
        <f>IF(N363="nulová",J363,0)</f>
        <v>0</v>
      </c>
      <c r="BJ363" s="15" t="s">
        <v>78</v>
      </c>
      <c r="BK363" s="98">
        <f>ROUND(I363*H363,2)</f>
        <v>0</v>
      </c>
      <c r="BL363" s="15" t="s">
        <v>209</v>
      </c>
      <c r="BM363" s="97" t="s">
        <v>539</v>
      </c>
    </row>
    <row r="364" spans="2:65" s="13" customFormat="1">
      <c r="B364" s="103"/>
      <c r="D364" s="209" t="s">
        <v>134</v>
      </c>
      <c r="E364" s="104" t="s">
        <v>1</v>
      </c>
      <c r="F364" s="211" t="s">
        <v>78</v>
      </c>
      <c r="H364" s="212">
        <v>1</v>
      </c>
      <c r="L364" s="103"/>
      <c r="M364" s="105"/>
      <c r="T364" s="106"/>
      <c r="AT364" s="104" t="s">
        <v>134</v>
      </c>
      <c r="AU364" s="104" t="s">
        <v>80</v>
      </c>
      <c r="AV364" s="13" t="s">
        <v>80</v>
      </c>
      <c r="AW364" s="13" t="s">
        <v>27</v>
      </c>
      <c r="AX364" s="13" t="s">
        <v>70</v>
      </c>
      <c r="AY364" s="104" t="s">
        <v>125</v>
      </c>
    </row>
    <row r="365" spans="2:65" s="1" customFormat="1" ht="24.2" customHeight="1">
      <c r="B365" s="26"/>
      <c r="C365" s="203" t="s">
        <v>540</v>
      </c>
      <c r="D365" s="203" t="s">
        <v>128</v>
      </c>
      <c r="E365" s="204" t="s">
        <v>541</v>
      </c>
      <c r="F365" s="205" t="s">
        <v>542</v>
      </c>
      <c r="G365" s="206" t="s">
        <v>501</v>
      </c>
      <c r="H365" s="221"/>
      <c r="I365" s="219"/>
      <c r="J365" s="208">
        <f>ROUND(I365*H365,2)</f>
        <v>0</v>
      </c>
      <c r="K365" s="92"/>
      <c r="L365" s="26"/>
      <c r="M365" s="93" t="s">
        <v>1</v>
      </c>
      <c r="N365" s="94" t="s">
        <v>35</v>
      </c>
      <c r="O365" s="95">
        <v>0</v>
      </c>
      <c r="P365" s="95">
        <f>O365*H365</f>
        <v>0</v>
      </c>
      <c r="Q365" s="95">
        <v>0</v>
      </c>
      <c r="R365" s="95">
        <f>Q365*H365</f>
        <v>0</v>
      </c>
      <c r="S365" s="95">
        <v>0</v>
      </c>
      <c r="T365" s="96">
        <f>S365*H365</f>
        <v>0</v>
      </c>
      <c r="AR365" s="97" t="s">
        <v>209</v>
      </c>
      <c r="AT365" s="97" t="s">
        <v>128</v>
      </c>
      <c r="AU365" s="97" t="s">
        <v>80</v>
      </c>
      <c r="AY365" s="15" t="s">
        <v>125</v>
      </c>
      <c r="BE365" s="98">
        <f>IF(N365="základní",J365,0)</f>
        <v>0</v>
      </c>
      <c r="BF365" s="98">
        <f>IF(N365="snížená",J365,0)</f>
        <v>0</v>
      </c>
      <c r="BG365" s="98">
        <f>IF(N365="zákl. přenesená",J365,0)</f>
        <v>0</v>
      </c>
      <c r="BH365" s="98">
        <f>IF(N365="sníž. přenesená",J365,0)</f>
        <v>0</v>
      </c>
      <c r="BI365" s="98">
        <f>IF(N365="nulová",J365,0)</f>
        <v>0</v>
      </c>
      <c r="BJ365" s="15" t="s">
        <v>78</v>
      </c>
      <c r="BK365" s="98">
        <f>ROUND(I365*H365,2)</f>
        <v>0</v>
      </c>
      <c r="BL365" s="15" t="s">
        <v>209</v>
      </c>
      <c r="BM365" s="97" t="s">
        <v>543</v>
      </c>
    </row>
    <row r="366" spans="2:65" s="11" customFormat="1" ht="22.8" customHeight="1">
      <c r="B366" s="85"/>
      <c r="D366" s="86" t="s">
        <v>69</v>
      </c>
      <c r="E366" s="201" t="s">
        <v>544</v>
      </c>
      <c r="F366" s="201" t="s">
        <v>545</v>
      </c>
      <c r="J366" s="202">
        <f>BK366</f>
        <v>0</v>
      </c>
      <c r="L366" s="85"/>
      <c r="M366" s="87"/>
      <c r="P366" s="88">
        <f>SUM(P367:P379)</f>
        <v>0</v>
      </c>
      <c r="R366" s="88">
        <f>SUM(R367:R379)</f>
        <v>0</v>
      </c>
      <c r="T366" s="89">
        <f>SUM(T367:T379)</f>
        <v>0</v>
      </c>
      <c r="AR366" s="86" t="s">
        <v>80</v>
      </c>
      <c r="AT366" s="90" t="s">
        <v>69</v>
      </c>
      <c r="AU366" s="90" t="s">
        <v>78</v>
      </c>
      <c r="AY366" s="86" t="s">
        <v>125</v>
      </c>
      <c r="BK366" s="91">
        <f>SUM(BK367:BK379)</f>
        <v>0</v>
      </c>
    </row>
    <row r="367" spans="2:65" s="1" customFormat="1" ht="37.75" customHeight="1">
      <c r="B367" s="26"/>
      <c r="C367" s="203" t="s">
        <v>546</v>
      </c>
      <c r="D367" s="203" t="s">
        <v>128</v>
      </c>
      <c r="E367" s="204" t="s">
        <v>547</v>
      </c>
      <c r="F367" s="205" t="s">
        <v>548</v>
      </c>
      <c r="G367" s="206" t="s">
        <v>331</v>
      </c>
      <c r="H367" s="207">
        <v>1</v>
      </c>
      <c r="I367" s="219"/>
      <c r="J367" s="208">
        <f>ROUND(I367*H367,2)</f>
        <v>0</v>
      </c>
      <c r="K367" s="92"/>
      <c r="L367" s="26"/>
      <c r="M367" s="93" t="s">
        <v>1</v>
      </c>
      <c r="N367" s="94" t="s">
        <v>35</v>
      </c>
      <c r="O367" s="95">
        <v>0</v>
      </c>
      <c r="P367" s="95">
        <f>O367*H367</f>
        <v>0</v>
      </c>
      <c r="Q367" s="95">
        <v>0</v>
      </c>
      <c r="R367" s="95">
        <f>Q367*H367</f>
        <v>0</v>
      </c>
      <c r="S367" s="95">
        <v>0</v>
      </c>
      <c r="T367" s="96">
        <f>S367*H367</f>
        <v>0</v>
      </c>
      <c r="AR367" s="97" t="s">
        <v>209</v>
      </c>
      <c r="AT367" s="97" t="s">
        <v>128</v>
      </c>
      <c r="AU367" s="97" t="s">
        <v>80</v>
      </c>
      <c r="AY367" s="15" t="s">
        <v>125</v>
      </c>
      <c r="BE367" s="98">
        <f>IF(N367="základní",J367,0)</f>
        <v>0</v>
      </c>
      <c r="BF367" s="98">
        <f>IF(N367="snížená",J367,0)</f>
        <v>0</v>
      </c>
      <c r="BG367" s="98">
        <f>IF(N367="zákl. přenesená",J367,0)</f>
        <v>0</v>
      </c>
      <c r="BH367" s="98">
        <f>IF(N367="sníž. přenesená",J367,0)</f>
        <v>0</v>
      </c>
      <c r="BI367" s="98">
        <f>IF(N367="nulová",J367,0)</f>
        <v>0</v>
      </c>
      <c r="BJ367" s="15" t="s">
        <v>78</v>
      </c>
      <c r="BK367" s="98">
        <f>ROUND(I367*H367,2)</f>
        <v>0</v>
      </c>
      <c r="BL367" s="15" t="s">
        <v>209</v>
      </c>
      <c r="BM367" s="97" t="s">
        <v>549</v>
      </c>
    </row>
    <row r="368" spans="2:65" s="13" customFormat="1">
      <c r="B368" s="103"/>
      <c r="D368" s="209" t="s">
        <v>134</v>
      </c>
      <c r="E368" s="104" t="s">
        <v>1</v>
      </c>
      <c r="F368" s="211" t="s">
        <v>78</v>
      </c>
      <c r="H368" s="212">
        <v>1</v>
      </c>
      <c r="L368" s="103"/>
      <c r="M368" s="105"/>
      <c r="T368" s="106"/>
      <c r="AT368" s="104" t="s">
        <v>134</v>
      </c>
      <c r="AU368" s="104" t="s">
        <v>80</v>
      </c>
      <c r="AV368" s="13" t="s">
        <v>80</v>
      </c>
      <c r="AW368" s="13" t="s">
        <v>27</v>
      </c>
      <c r="AX368" s="13" t="s">
        <v>70</v>
      </c>
      <c r="AY368" s="104" t="s">
        <v>125</v>
      </c>
    </row>
    <row r="369" spans="2:65" s="1" customFormat="1" ht="16.5" customHeight="1">
      <c r="B369" s="26"/>
      <c r="C369" s="203" t="s">
        <v>550</v>
      </c>
      <c r="D369" s="203" t="s">
        <v>128</v>
      </c>
      <c r="E369" s="204" t="s">
        <v>551</v>
      </c>
      <c r="F369" s="205" t="s">
        <v>552</v>
      </c>
      <c r="G369" s="206" t="s">
        <v>331</v>
      </c>
      <c r="H369" s="207">
        <v>1</v>
      </c>
      <c r="I369" s="219"/>
      <c r="J369" s="208">
        <f>ROUND(I369*H369,2)</f>
        <v>0</v>
      </c>
      <c r="K369" s="92"/>
      <c r="L369" s="26"/>
      <c r="M369" s="93" t="s">
        <v>1</v>
      </c>
      <c r="N369" s="94" t="s">
        <v>35</v>
      </c>
      <c r="O369" s="95">
        <v>0</v>
      </c>
      <c r="P369" s="95">
        <f>O369*H369</f>
        <v>0</v>
      </c>
      <c r="Q369" s="95">
        <v>0</v>
      </c>
      <c r="R369" s="95">
        <f>Q369*H369</f>
        <v>0</v>
      </c>
      <c r="S369" s="95">
        <v>0</v>
      </c>
      <c r="T369" s="96">
        <f>S369*H369</f>
        <v>0</v>
      </c>
      <c r="AR369" s="97" t="s">
        <v>209</v>
      </c>
      <c r="AT369" s="97" t="s">
        <v>128</v>
      </c>
      <c r="AU369" s="97" t="s">
        <v>80</v>
      </c>
      <c r="AY369" s="15" t="s">
        <v>125</v>
      </c>
      <c r="BE369" s="98">
        <f>IF(N369="základní",J369,0)</f>
        <v>0</v>
      </c>
      <c r="BF369" s="98">
        <f>IF(N369="snížená",J369,0)</f>
        <v>0</v>
      </c>
      <c r="BG369" s="98">
        <f>IF(N369="zákl. přenesená",J369,0)</f>
        <v>0</v>
      </c>
      <c r="BH369" s="98">
        <f>IF(N369="sníž. přenesená",J369,0)</f>
        <v>0</v>
      </c>
      <c r="BI369" s="98">
        <f>IF(N369="nulová",J369,0)</f>
        <v>0</v>
      </c>
      <c r="BJ369" s="15" t="s">
        <v>78</v>
      </c>
      <c r="BK369" s="98">
        <f>ROUND(I369*H369,2)</f>
        <v>0</v>
      </c>
      <c r="BL369" s="15" t="s">
        <v>209</v>
      </c>
      <c r="BM369" s="97" t="s">
        <v>553</v>
      </c>
    </row>
    <row r="370" spans="2:65" s="13" customFormat="1">
      <c r="B370" s="103"/>
      <c r="D370" s="209" t="s">
        <v>134</v>
      </c>
      <c r="E370" s="104" t="s">
        <v>1</v>
      </c>
      <c r="F370" s="211" t="s">
        <v>78</v>
      </c>
      <c r="H370" s="212">
        <v>1</v>
      </c>
      <c r="L370" s="103"/>
      <c r="M370" s="105"/>
      <c r="T370" s="106"/>
      <c r="AT370" s="104" t="s">
        <v>134</v>
      </c>
      <c r="AU370" s="104" t="s">
        <v>80</v>
      </c>
      <c r="AV370" s="13" t="s">
        <v>80</v>
      </c>
      <c r="AW370" s="13" t="s">
        <v>27</v>
      </c>
      <c r="AX370" s="13" t="s">
        <v>70</v>
      </c>
      <c r="AY370" s="104" t="s">
        <v>125</v>
      </c>
    </row>
    <row r="371" spans="2:65" s="1" customFormat="1" ht="16.5" customHeight="1">
      <c r="B371" s="26"/>
      <c r="C371" s="203" t="s">
        <v>554</v>
      </c>
      <c r="D371" s="203" t="s">
        <v>128</v>
      </c>
      <c r="E371" s="204" t="s">
        <v>555</v>
      </c>
      <c r="F371" s="205" t="s">
        <v>556</v>
      </c>
      <c r="G371" s="206" t="s">
        <v>331</v>
      </c>
      <c r="H371" s="207">
        <v>1</v>
      </c>
      <c r="I371" s="219"/>
      <c r="J371" s="208">
        <f>ROUND(I371*H371,2)</f>
        <v>0</v>
      </c>
      <c r="K371" s="92"/>
      <c r="L371" s="26"/>
      <c r="M371" s="93" t="s">
        <v>1</v>
      </c>
      <c r="N371" s="94" t="s">
        <v>35</v>
      </c>
      <c r="O371" s="95">
        <v>0</v>
      </c>
      <c r="P371" s="95">
        <f>O371*H371</f>
        <v>0</v>
      </c>
      <c r="Q371" s="95">
        <v>0</v>
      </c>
      <c r="R371" s="95">
        <f>Q371*H371</f>
        <v>0</v>
      </c>
      <c r="S371" s="95">
        <v>0</v>
      </c>
      <c r="T371" s="96">
        <f>S371*H371</f>
        <v>0</v>
      </c>
      <c r="AR371" s="97" t="s">
        <v>209</v>
      </c>
      <c r="AT371" s="97" t="s">
        <v>128</v>
      </c>
      <c r="AU371" s="97" t="s">
        <v>80</v>
      </c>
      <c r="AY371" s="15" t="s">
        <v>125</v>
      </c>
      <c r="BE371" s="98">
        <f>IF(N371="základní",J371,0)</f>
        <v>0</v>
      </c>
      <c r="BF371" s="98">
        <f>IF(N371="snížená",J371,0)</f>
        <v>0</v>
      </c>
      <c r="BG371" s="98">
        <f>IF(N371="zákl. přenesená",J371,0)</f>
        <v>0</v>
      </c>
      <c r="BH371" s="98">
        <f>IF(N371="sníž. přenesená",J371,0)</f>
        <v>0</v>
      </c>
      <c r="BI371" s="98">
        <f>IF(N371="nulová",J371,0)</f>
        <v>0</v>
      </c>
      <c r="BJ371" s="15" t="s">
        <v>78</v>
      </c>
      <c r="BK371" s="98">
        <f>ROUND(I371*H371,2)</f>
        <v>0</v>
      </c>
      <c r="BL371" s="15" t="s">
        <v>209</v>
      </c>
      <c r="BM371" s="97" t="s">
        <v>557</v>
      </c>
    </row>
    <row r="372" spans="2:65" s="13" customFormat="1">
      <c r="B372" s="103"/>
      <c r="D372" s="209" t="s">
        <v>134</v>
      </c>
      <c r="E372" s="104" t="s">
        <v>1</v>
      </c>
      <c r="F372" s="211" t="s">
        <v>78</v>
      </c>
      <c r="H372" s="212">
        <v>1</v>
      </c>
      <c r="L372" s="103"/>
      <c r="M372" s="105"/>
      <c r="T372" s="106"/>
      <c r="AT372" s="104" t="s">
        <v>134</v>
      </c>
      <c r="AU372" s="104" t="s">
        <v>80</v>
      </c>
      <c r="AV372" s="13" t="s">
        <v>80</v>
      </c>
      <c r="AW372" s="13" t="s">
        <v>27</v>
      </c>
      <c r="AX372" s="13" t="s">
        <v>70</v>
      </c>
      <c r="AY372" s="104" t="s">
        <v>125</v>
      </c>
    </row>
    <row r="373" spans="2:65" s="1" customFormat="1" ht="24.2" customHeight="1">
      <c r="B373" s="26"/>
      <c r="C373" s="203" t="s">
        <v>558</v>
      </c>
      <c r="D373" s="203" t="s">
        <v>128</v>
      </c>
      <c r="E373" s="204" t="s">
        <v>559</v>
      </c>
      <c r="F373" s="205" t="s">
        <v>560</v>
      </c>
      <c r="G373" s="206" t="s">
        <v>331</v>
      </c>
      <c r="H373" s="207">
        <v>1</v>
      </c>
      <c r="I373" s="219"/>
      <c r="J373" s="208">
        <f>ROUND(I373*H373,2)</f>
        <v>0</v>
      </c>
      <c r="K373" s="92"/>
      <c r="L373" s="26"/>
      <c r="M373" s="93" t="s">
        <v>1</v>
      </c>
      <c r="N373" s="94" t="s">
        <v>35</v>
      </c>
      <c r="O373" s="95">
        <v>0</v>
      </c>
      <c r="P373" s="95">
        <f>O373*H373</f>
        <v>0</v>
      </c>
      <c r="Q373" s="95">
        <v>0</v>
      </c>
      <c r="R373" s="95">
        <f>Q373*H373</f>
        <v>0</v>
      </c>
      <c r="S373" s="95">
        <v>0</v>
      </c>
      <c r="T373" s="96">
        <f>S373*H373</f>
        <v>0</v>
      </c>
      <c r="AR373" s="97" t="s">
        <v>209</v>
      </c>
      <c r="AT373" s="97" t="s">
        <v>128</v>
      </c>
      <c r="AU373" s="97" t="s">
        <v>80</v>
      </c>
      <c r="AY373" s="15" t="s">
        <v>125</v>
      </c>
      <c r="BE373" s="98">
        <f>IF(N373="základní",J373,0)</f>
        <v>0</v>
      </c>
      <c r="BF373" s="98">
        <f>IF(N373="snížená",J373,0)</f>
        <v>0</v>
      </c>
      <c r="BG373" s="98">
        <f>IF(N373="zákl. přenesená",J373,0)</f>
        <v>0</v>
      </c>
      <c r="BH373" s="98">
        <f>IF(N373="sníž. přenesená",J373,0)</f>
        <v>0</v>
      </c>
      <c r="BI373" s="98">
        <f>IF(N373="nulová",J373,0)</f>
        <v>0</v>
      </c>
      <c r="BJ373" s="15" t="s">
        <v>78</v>
      </c>
      <c r="BK373" s="98">
        <f>ROUND(I373*H373,2)</f>
        <v>0</v>
      </c>
      <c r="BL373" s="15" t="s">
        <v>209</v>
      </c>
      <c r="BM373" s="97" t="s">
        <v>561</v>
      </c>
    </row>
    <row r="374" spans="2:65" s="13" customFormat="1">
      <c r="B374" s="103"/>
      <c r="D374" s="209" t="s">
        <v>134</v>
      </c>
      <c r="E374" s="104" t="s">
        <v>1</v>
      </c>
      <c r="F374" s="211" t="s">
        <v>78</v>
      </c>
      <c r="H374" s="212">
        <v>1</v>
      </c>
      <c r="L374" s="103"/>
      <c r="M374" s="105"/>
      <c r="T374" s="106"/>
      <c r="AT374" s="104" t="s">
        <v>134</v>
      </c>
      <c r="AU374" s="104" t="s">
        <v>80</v>
      </c>
      <c r="AV374" s="13" t="s">
        <v>80</v>
      </c>
      <c r="AW374" s="13" t="s">
        <v>27</v>
      </c>
      <c r="AX374" s="13" t="s">
        <v>70</v>
      </c>
      <c r="AY374" s="104" t="s">
        <v>125</v>
      </c>
    </row>
    <row r="375" spans="2:65" s="1" customFormat="1" ht="24.2" customHeight="1">
      <c r="B375" s="26"/>
      <c r="C375" s="203" t="s">
        <v>562</v>
      </c>
      <c r="D375" s="203" t="s">
        <v>128</v>
      </c>
      <c r="E375" s="204" t="s">
        <v>563</v>
      </c>
      <c r="F375" s="205" t="s">
        <v>564</v>
      </c>
      <c r="G375" s="206" t="s">
        <v>331</v>
      </c>
      <c r="H375" s="207">
        <v>1</v>
      </c>
      <c r="I375" s="219"/>
      <c r="J375" s="208">
        <f>ROUND(I375*H375,2)</f>
        <v>0</v>
      </c>
      <c r="K375" s="92"/>
      <c r="L375" s="26"/>
      <c r="M375" s="93" t="s">
        <v>1</v>
      </c>
      <c r="N375" s="94" t="s">
        <v>35</v>
      </c>
      <c r="O375" s="95">
        <v>0</v>
      </c>
      <c r="P375" s="95">
        <f>O375*H375</f>
        <v>0</v>
      </c>
      <c r="Q375" s="95">
        <v>0</v>
      </c>
      <c r="R375" s="95">
        <f>Q375*H375</f>
        <v>0</v>
      </c>
      <c r="S375" s="95">
        <v>0</v>
      </c>
      <c r="T375" s="96">
        <f>S375*H375</f>
        <v>0</v>
      </c>
      <c r="AR375" s="97" t="s">
        <v>209</v>
      </c>
      <c r="AT375" s="97" t="s">
        <v>128</v>
      </c>
      <c r="AU375" s="97" t="s">
        <v>80</v>
      </c>
      <c r="AY375" s="15" t="s">
        <v>125</v>
      </c>
      <c r="BE375" s="98">
        <f>IF(N375="základní",J375,0)</f>
        <v>0</v>
      </c>
      <c r="BF375" s="98">
        <f>IF(N375="snížená",J375,0)</f>
        <v>0</v>
      </c>
      <c r="BG375" s="98">
        <f>IF(N375="zákl. přenesená",J375,0)</f>
        <v>0</v>
      </c>
      <c r="BH375" s="98">
        <f>IF(N375="sníž. přenesená",J375,0)</f>
        <v>0</v>
      </c>
      <c r="BI375" s="98">
        <f>IF(N375="nulová",J375,0)</f>
        <v>0</v>
      </c>
      <c r="BJ375" s="15" t="s">
        <v>78</v>
      </c>
      <c r="BK375" s="98">
        <f>ROUND(I375*H375,2)</f>
        <v>0</v>
      </c>
      <c r="BL375" s="15" t="s">
        <v>209</v>
      </c>
      <c r="BM375" s="97" t="s">
        <v>565</v>
      </c>
    </row>
    <row r="376" spans="2:65" s="13" customFormat="1">
      <c r="B376" s="103"/>
      <c r="D376" s="209" t="s">
        <v>134</v>
      </c>
      <c r="E376" s="104" t="s">
        <v>1</v>
      </c>
      <c r="F376" s="211" t="s">
        <v>78</v>
      </c>
      <c r="H376" s="212">
        <v>1</v>
      </c>
      <c r="L376" s="103"/>
      <c r="M376" s="105"/>
      <c r="T376" s="106"/>
      <c r="AT376" s="104" t="s">
        <v>134</v>
      </c>
      <c r="AU376" s="104" t="s">
        <v>80</v>
      </c>
      <c r="AV376" s="13" t="s">
        <v>80</v>
      </c>
      <c r="AW376" s="13" t="s">
        <v>27</v>
      </c>
      <c r="AX376" s="13" t="s">
        <v>70</v>
      </c>
      <c r="AY376" s="104" t="s">
        <v>125</v>
      </c>
    </row>
    <row r="377" spans="2:65" s="1" customFormat="1" ht="16.5" customHeight="1">
      <c r="B377" s="26"/>
      <c r="C377" s="203" t="s">
        <v>566</v>
      </c>
      <c r="D377" s="203" t="s">
        <v>128</v>
      </c>
      <c r="E377" s="204" t="s">
        <v>567</v>
      </c>
      <c r="F377" s="205" t="s">
        <v>534</v>
      </c>
      <c r="G377" s="206" t="s">
        <v>331</v>
      </c>
      <c r="H377" s="207">
        <v>1</v>
      </c>
      <c r="I377" s="219"/>
      <c r="J377" s="208">
        <f>ROUND(I377*H377,2)</f>
        <v>0</v>
      </c>
      <c r="K377" s="92"/>
      <c r="L377" s="26"/>
      <c r="M377" s="93" t="s">
        <v>1</v>
      </c>
      <c r="N377" s="94" t="s">
        <v>35</v>
      </c>
      <c r="O377" s="95">
        <v>0</v>
      </c>
      <c r="P377" s="95">
        <f>O377*H377</f>
        <v>0</v>
      </c>
      <c r="Q377" s="95">
        <v>0</v>
      </c>
      <c r="R377" s="95">
        <f>Q377*H377</f>
        <v>0</v>
      </c>
      <c r="S377" s="95">
        <v>0</v>
      </c>
      <c r="T377" s="96">
        <f>S377*H377</f>
        <v>0</v>
      </c>
      <c r="AR377" s="97" t="s">
        <v>209</v>
      </c>
      <c r="AT377" s="97" t="s">
        <v>128</v>
      </c>
      <c r="AU377" s="97" t="s">
        <v>80</v>
      </c>
      <c r="AY377" s="15" t="s">
        <v>125</v>
      </c>
      <c r="BE377" s="98">
        <f>IF(N377="základní",J377,0)</f>
        <v>0</v>
      </c>
      <c r="BF377" s="98">
        <f>IF(N377="snížená",J377,0)</f>
        <v>0</v>
      </c>
      <c r="BG377" s="98">
        <f>IF(N377="zákl. přenesená",J377,0)</f>
        <v>0</v>
      </c>
      <c r="BH377" s="98">
        <f>IF(N377="sníž. přenesená",J377,0)</f>
        <v>0</v>
      </c>
      <c r="BI377" s="98">
        <f>IF(N377="nulová",J377,0)</f>
        <v>0</v>
      </c>
      <c r="BJ377" s="15" t="s">
        <v>78</v>
      </c>
      <c r="BK377" s="98">
        <f>ROUND(I377*H377,2)</f>
        <v>0</v>
      </c>
      <c r="BL377" s="15" t="s">
        <v>209</v>
      </c>
      <c r="BM377" s="97" t="s">
        <v>568</v>
      </c>
    </row>
    <row r="378" spans="2:65" s="13" customFormat="1">
      <c r="B378" s="103"/>
      <c r="D378" s="209" t="s">
        <v>134</v>
      </c>
      <c r="E378" s="104" t="s">
        <v>1</v>
      </c>
      <c r="F378" s="211" t="s">
        <v>78</v>
      </c>
      <c r="H378" s="212">
        <v>1</v>
      </c>
      <c r="L378" s="103"/>
      <c r="M378" s="105"/>
      <c r="T378" s="106"/>
      <c r="AT378" s="104" t="s">
        <v>134</v>
      </c>
      <c r="AU378" s="104" t="s">
        <v>80</v>
      </c>
      <c r="AV378" s="13" t="s">
        <v>80</v>
      </c>
      <c r="AW378" s="13" t="s">
        <v>27</v>
      </c>
      <c r="AX378" s="13" t="s">
        <v>70</v>
      </c>
      <c r="AY378" s="104" t="s">
        <v>125</v>
      </c>
    </row>
    <row r="379" spans="2:65" s="1" customFormat="1" ht="24.2" customHeight="1">
      <c r="B379" s="26"/>
      <c r="C379" s="203" t="s">
        <v>569</v>
      </c>
      <c r="D379" s="203" t="s">
        <v>128</v>
      </c>
      <c r="E379" s="204" t="s">
        <v>570</v>
      </c>
      <c r="F379" s="205" t="s">
        <v>571</v>
      </c>
      <c r="G379" s="206" t="s">
        <v>501</v>
      </c>
      <c r="H379" s="221"/>
      <c r="I379" s="219"/>
      <c r="J379" s="208">
        <f>ROUND(I379*H379,2)</f>
        <v>0</v>
      </c>
      <c r="K379" s="92"/>
      <c r="L379" s="26"/>
      <c r="M379" s="93" t="s">
        <v>1</v>
      </c>
      <c r="N379" s="94" t="s">
        <v>35</v>
      </c>
      <c r="O379" s="95">
        <v>0</v>
      </c>
      <c r="P379" s="95">
        <f>O379*H379</f>
        <v>0</v>
      </c>
      <c r="Q379" s="95">
        <v>0</v>
      </c>
      <c r="R379" s="95">
        <f>Q379*H379</f>
        <v>0</v>
      </c>
      <c r="S379" s="95">
        <v>0</v>
      </c>
      <c r="T379" s="96">
        <f>S379*H379</f>
        <v>0</v>
      </c>
      <c r="AR379" s="97" t="s">
        <v>209</v>
      </c>
      <c r="AT379" s="97" t="s">
        <v>128</v>
      </c>
      <c r="AU379" s="97" t="s">
        <v>80</v>
      </c>
      <c r="AY379" s="15" t="s">
        <v>125</v>
      </c>
      <c r="BE379" s="98">
        <f>IF(N379="základní",J379,0)</f>
        <v>0</v>
      </c>
      <c r="BF379" s="98">
        <f>IF(N379="snížená",J379,0)</f>
        <v>0</v>
      </c>
      <c r="BG379" s="98">
        <f>IF(N379="zákl. přenesená",J379,0)</f>
        <v>0</v>
      </c>
      <c r="BH379" s="98">
        <f>IF(N379="sníž. přenesená",J379,0)</f>
        <v>0</v>
      </c>
      <c r="BI379" s="98">
        <f>IF(N379="nulová",J379,0)</f>
        <v>0</v>
      </c>
      <c r="BJ379" s="15" t="s">
        <v>78</v>
      </c>
      <c r="BK379" s="98">
        <f>ROUND(I379*H379,2)</f>
        <v>0</v>
      </c>
      <c r="BL379" s="15" t="s">
        <v>209</v>
      </c>
      <c r="BM379" s="97" t="s">
        <v>572</v>
      </c>
    </row>
    <row r="380" spans="2:65" s="11" customFormat="1" ht="22.8" customHeight="1">
      <c r="B380" s="85"/>
      <c r="D380" s="86" t="s">
        <v>69</v>
      </c>
      <c r="E380" s="201" t="s">
        <v>573</v>
      </c>
      <c r="F380" s="201" t="s">
        <v>574</v>
      </c>
      <c r="J380" s="202">
        <f>BK380</f>
        <v>0</v>
      </c>
      <c r="L380" s="85"/>
      <c r="M380" s="87"/>
      <c r="P380" s="88">
        <f>P381</f>
        <v>0</v>
      </c>
      <c r="R380" s="88">
        <f>R381</f>
        <v>0</v>
      </c>
      <c r="T380" s="89">
        <f>T381</f>
        <v>0</v>
      </c>
      <c r="AR380" s="86" t="s">
        <v>80</v>
      </c>
      <c r="AT380" s="90" t="s">
        <v>69</v>
      </c>
      <c r="AU380" s="90" t="s">
        <v>78</v>
      </c>
      <c r="AY380" s="86" t="s">
        <v>125</v>
      </c>
      <c r="BK380" s="91">
        <f>BK381</f>
        <v>0</v>
      </c>
    </row>
    <row r="381" spans="2:65" s="1" customFormat="1" ht="16.5" customHeight="1">
      <c r="B381" s="26"/>
      <c r="C381" s="203" t="s">
        <v>575</v>
      </c>
      <c r="D381" s="203" t="s">
        <v>128</v>
      </c>
      <c r="E381" s="204" t="s">
        <v>576</v>
      </c>
      <c r="F381" s="205" t="s">
        <v>577</v>
      </c>
      <c r="G381" s="206" t="s">
        <v>331</v>
      </c>
      <c r="H381" s="207">
        <v>1</v>
      </c>
      <c r="I381" s="208">
        <f>'Elektro souhrn'!C12</f>
        <v>0</v>
      </c>
      <c r="J381" s="208">
        <f>ROUND(I381*H381,2)</f>
        <v>0</v>
      </c>
      <c r="K381" s="92"/>
      <c r="L381" s="26"/>
      <c r="M381" s="93" t="s">
        <v>1</v>
      </c>
      <c r="N381" s="94" t="s">
        <v>35</v>
      </c>
      <c r="O381" s="95">
        <v>0</v>
      </c>
      <c r="P381" s="95">
        <f>O381*H381</f>
        <v>0</v>
      </c>
      <c r="Q381" s="95">
        <v>0</v>
      </c>
      <c r="R381" s="95">
        <f>Q381*H381</f>
        <v>0</v>
      </c>
      <c r="S381" s="95">
        <v>0</v>
      </c>
      <c r="T381" s="96">
        <f>S381*H381</f>
        <v>0</v>
      </c>
      <c r="AR381" s="97" t="s">
        <v>209</v>
      </c>
      <c r="AT381" s="97" t="s">
        <v>128</v>
      </c>
      <c r="AU381" s="97" t="s">
        <v>80</v>
      </c>
      <c r="AY381" s="15" t="s">
        <v>125</v>
      </c>
      <c r="BE381" s="98">
        <f>IF(N381="základní",J381,0)</f>
        <v>0</v>
      </c>
      <c r="BF381" s="98">
        <f>IF(N381="snížená",J381,0)</f>
        <v>0</v>
      </c>
      <c r="BG381" s="98">
        <f>IF(N381="zákl. přenesená",J381,0)</f>
        <v>0</v>
      </c>
      <c r="BH381" s="98">
        <f>IF(N381="sníž. přenesená",J381,0)</f>
        <v>0</v>
      </c>
      <c r="BI381" s="98">
        <f>IF(N381="nulová",J381,0)</f>
        <v>0</v>
      </c>
      <c r="BJ381" s="15" t="s">
        <v>78</v>
      </c>
      <c r="BK381" s="98">
        <f>ROUND(I381*H381,2)</f>
        <v>0</v>
      </c>
      <c r="BL381" s="15" t="s">
        <v>209</v>
      </c>
      <c r="BM381" s="97" t="s">
        <v>578</v>
      </c>
    </row>
    <row r="382" spans="2:65" s="11" customFormat="1" ht="22.8" customHeight="1">
      <c r="B382" s="85"/>
      <c r="D382" s="86" t="s">
        <v>69</v>
      </c>
      <c r="E382" s="201" t="s">
        <v>579</v>
      </c>
      <c r="F382" s="201" t="s">
        <v>580</v>
      </c>
      <c r="J382" s="202">
        <f>BK382</f>
        <v>0</v>
      </c>
      <c r="L382" s="85"/>
      <c r="M382" s="87"/>
      <c r="P382" s="88">
        <f>P383</f>
        <v>0</v>
      </c>
      <c r="R382" s="88">
        <f>R383</f>
        <v>0</v>
      </c>
      <c r="T382" s="89">
        <f>T383</f>
        <v>0</v>
      </c>
      <c r="AR382" s="86" t="s">
        <v>80</v>
      </c>
      <c r="AT382" s="90" t="s">
        <v>69</v>
      </c>
      <c r="AU382" s="90" t="s">
        <v>78</v>
      </c>
      <c r="AY382" s="86" t="s">
        <v>125</v>
      </c>
      <c r="BK382" s="91">
        <f>BK383</f>
        <v>0</v>
      </c>
    </row>
    <row r="383" spans="2:65" s="1" customFormat="1" ht="16.5" customHeight="1">
      <c r="B383" s="26"/>
      <c r="C383" s="203" t="s">
        <v>338</v>
      </c>
      <c r="D383" s="203" t="s">
        <v>128</v>
      </c>
      <c r="E383" s="204" t="s">
        <v>581</v>
      </c>
      <c r="F383" s="205" t="s">
        <v>582</v>
      </c>
      <c r="G383" s="206" t="s">
        <v>331</v>
      </c>
      <c r="H383" s="207">
        <v>1</v>
      </c>
      <c r="I383" s="208">
        <f>VZT!I58</f>
        <v>0</v>
      </c>
      <c r="J383" s="208">
        <f>ROUND(I383*H383,2)</f>
        <v>0</v>
      </c>
      <c r="K383" s="92"/>
      <c r="L383" s="26"/>
      <c r="M383" s="93" t="s">
        <v>1</v>
      </c>
      <c r="N383" s="94" t="s">
        <v>35</v>
      </c>
      <c r="O383" s="95">
        <v>0</v>
      </c>
      <c r="P383" s="95">
        <f>O383*H383</f>
        <v>0</v>
      </c>
      <c r="Q383" s="95">
        <v>0</v>
      </c>
      <c r="R383" s="95">
        <f>Q383*H383</f>
        <v>0</v>
      </c>
      <c r="S383" s="95">
        <v>0</v>
      </c>
      <c r="T383" s="96">
        <f>S383*H383</f>
        <v>0</v>
      </c>
      <c r="AR383" s="97" t="s">
        <v>209</v>
      </c>
      <c r="AT383" s="97" t="s">
        <v>128</v>
      </c>
      <c r="AU383" s="97" t="s">
        <v>80</v>
      </c>
      <c r="AY383" s="15" t="s">
        <v>125</v>
      </c>
      <c r="BE383" s="98">
        <f>IF(N383="základní",J383,0)</f>
        <v>0</v>
      </c>
      <c r="BF383" s="98">
        <f>IF(N383="snížená",J383,0)</f>
        <v>0</v>
      </c>
      <c r="BG383" s="98">
        <f>IF(N383="zákl. přenesená",J383,0)</f>
        <v>0</v>
      </c>
      <c r="BH383" s="98">
        <f>IF(N383="sníž. přenesená",J383,0)</f>
        <v>0</v>
      </c>
      <c r="BI383" s="98">
        <f>IF(N383="nulová",J383,0)</f>
        <v>0</v>
      </c>
      <c r="BJ383" s="15" t="s">
        <v>78</v>
      </c>
      <c r="BK383" s="98">
        <f>ROUND(I383*H383,2)</f>
        <v>0</v>
      </c>
      <c r="BL383" s="15" t="s">
        <v>209</v>
      </c>
      <c r="BM383" s="97" t="s">
        <v>583</v>
      </c>
    </row>
    <row r="384" spans="2:65" s="11" customFormat="1" ht="22.8" customHeight="1">
      <c r="B384" s="85"/>
      <c r="D384" s="86" t="s">
        <v>69</v>
      </c>
      <c r="E384" s="201" t="s">
        <v>584</v>
      </c>
      <c r="F384" s="201" t="s">
        <v>585</v>
      </c>
      <c r="J384" s="202">
        <f>BK384</f>
        <v>0</v>
      </c>
      <c r="L384" s="85"/>
      <c r="M384" s="87"/>
      <c r="P384" s="88">
        <f>SUM(P385:P401)</f>
        <v>37.028592000000003</v>
      </c>
      <c r="R384" s="88">
        <f>SUM(R385:R401)</f>
        <v>0.49684391000000006</v>
      </c>
      <c r="T384" s="89">
        <f>SUM(T385:T401)</f>
        <v>0</v>
      </c>
      <c r="AR384" s="86" t="s">
        <v>80</v>
      </c>
      <c r="AT384" s="90" t="s">
        <v>69</v>
      </c>
      <c r="AU384" s="90" t="s">
        <v>78</v>
      </c>
      <c r="AY384" s="86" t="s">
        <v>125</v>
      </c>
      <c r="BK384" s="91">
        <f>SUM(BK385:BK401)</f>
        <v>0</v>
      </c>
    </row>
    <row r="385" spans="2:65" s="1" customFormat="1" ht="21.75" customHeight="1">
      <c r="B385" s="26"/>
      <c r="C385" s="203" t="s">
        <v>586</v>
      </c>
      <c r="D385" s="203" t="s">
        <v>128</v>
      </c>
      <c r="E385" s="204" t="s">
        <v>587</v>
      </c>
      <c r="F385" s="205" t="s">
        <v>588</v>
      </c>
      <c r="G385" s="206" t="s">
        <v>145</v>
      </c>
      <c r="H385" s="207">
        <v>4.1399999999999997</v>
      </c>
      <c r="I385" s="219"/>
      <c r="J385" s="208">
        <f>ROUND(I385*H385,2)</f>
        <v>0</v>
      </c>
      <c r="K385" s="92"/>
      <c r="L385" s="26"/>
      <c r="M385" s="93" t="s">
        <v>1</v>
      </c>
      <c r="N385" s="94" t="s">
        <v>35</v>
      </c>
      <c r="O385" s="95">
        <v>1.02</v>
      </c>
      <c r="P385" s="95">
        <f>O385*H385</f>
        <v>4.2227999999999994</v>
      </c>
      <c r="Q385" s="95">
        <v>1.221E-2</v>
      </c>
      <c r="R385" s="95">
        <f>Q385*H385</f>
        <v>5.0549399999999994E-2</v>
      </c>
      <c r="S385" s="95">
        <v>0</v>
      </c>
      <c r="T385" s="96">
        <f>S385*H385</f>
        <v>0</v>
      </c>
      <c r="AR385" s="97" t="s">
        <v>209</v>
      </c>
      <c r="AT385" s="97" t="s">
        <v>128</v>
      </c>
      <c r="AU385" s="97" t="s">
        <v>80</v>
      </c>
      <c r="AY385" s="15" t="s">
        <v>125</v>
      </c>
      <c r="BE385" s="98">
        <f>IF(N385="základní",J385,0)</f>
        <v>0</v>
      </c>
      <c r="BF385" s="98">
        <f>IF(N385="snížená",J385,0)</f>
        <v>0</v>
      </c>
      <c r="BG385" s="98">
        <f>IF(N385="zákl. přenesená",J385,0)</f>
        <v>0</v>
      </c>
      <c r="BH385" s="98">
        <f>IF(N385="sníž. přenesená",J385,0)</f>
        <v>0</v>
      </c>
      <c r="BI385" s="98">
        <f>IF(N385="nulová",J385,0)</f>
        <v>0</v>
      </c>
      <c r="BJ385" s="15" t="s">
        <v>78</v>
      </c>
      <c r="BK385" s="98">
        <f>ROUND(I385*H385,2)</f>
        <v>0</v>
      </c>
      <c r="BL385" s="15" t="s">
        <v>209</v>
      </c>
      <c r="BM385" s="97" t="s">
        <v>589</v>
      </c>
    </row>
    <row r="386" spans="2:65" s="12" customFormat="1">
      <c r="B386" s="99"/>
      <c r="D386" s="209" t="s">
        <v>134</v>
      </c>
      <c r="E386" s="100" t="s">
        <v>1</v>
      </c>
      <c r="F386" s="210" t="s">
        <v>135</v>
      </c>
      <c r="H386" s="100" t="s">
        <v>1</v>
      </c>
      <c r="L386" s="99"/>
      <c r="M386" s="101"/>
      <c r="T386" s="102"/>
      <c r="AT386" s="100" t="s">
        <v>134</v>
      </c>
      <c r="AU386" s="100" t="s">
        <v>80</v>
      </c>
      <c r="AV386" s="12" t="s">
        <v>78</v>
      </c>
      <c r="AW386" s="12" t="s">
        <v>27</v>
      </c>
      <c r="AX386" s="12" t="s">
        <v>70</v>
      </c>
      <c r="AY386" s="100" t="s">
        <v>125</v>
      </c>
    </row>
    <row r="387" spans="2:65" s="13" customFormat="1">
      <c r="B387" s="103"/>
      <c r="D387" s="209" t="s">
        <v>134</v>
      </c>
      <c r="E387" s="104" t="s">
        <v>1</v>
      </c>
      <c r="F387" s="211" t="s">
        <v>590</v>
      </c>
      <c r="H387" s="212">
        <v>4.1399999999999997</v>
      </c>
      <c r="L387" s="103"/>
      <c r="M387" s="105"/>
      <c r="T387" s="106"/>
      <c r="AT387" s="104" t="s">
        <v>134</v>
      </c>
      <c r="AU387" s="104" t="s">
        <v>80</v>
      </c>
      <c r="AV387" s="13" t="s">
        <v>80</v>
      </c>
      <c r="AW387" s="13" t="s">
        <v>27</v>
      </c>
      <c r="AX387" s="13" t="s">
        <v>70</v>
      </c>
      <c r="AY387" s="104" t="s">
        <v>125</v>
      </c>
    </row>
    <row r="388" spans="2:65" s="1" customFormat="1" ht="21.75" customHeight="1">
      <c r="B388" s="26"/>
      <c r="C388" s="203" t="s">
        <v>591</v>
      </c>
      <c r="D388" s="203" t="s">
        <v>128</v>
      </c>
      <c r="E388" s="204" t="s">
        <v>592</v>
      </c>
      <c r="F388" s="205" t="s">
        <v>593</v>
      </c>
      <c r="G388" s="206" t="s">
        <v>362</v>
      </c>
      <c r="H388" s="207">
        <v>8.1850000000000005</v>
      </c>
      <c r="I388" s="219"/>
      <c r="J388" s="208">
        <f>ROUND(I388*H388,2)</f>
        <v>0</v>
      </c>
      <c r="K388" s="92"/>
      <c r="L388" s="26"/>
      <c r="M388" s="93" t="s">
        <v>1</v>
      </c>
      <c r="N388" s="94" t="s">
        <v>35</v>
      </c>
      <c r="O388" s="95">
        <v>1.494</v>
      </c>
      <c r="P388" s="95">
        <f>O388*H388</f>
        <v>12.228390000000001</v>
      </c>
      <c r="Q388" s="95">
        <v>1.306E-2</v>
      </c>
      <c r="R388" s="95">
        <f>Q388*H388</f>
        <v>0.10689610000000001</v>
      </c>
      <c r="S388" s="95">
        <v>0</v>
      </c>
      <c r="T388" s="96">
        <f>S388*H388</f>
        <v>0</v>
      </c>
      <c r="AR388" s="97" t="s">
        <v>209</v>
      </c>
      <c r="AT388" s="97" t="s">
        <v>128</v>
      </c>
      <c r="AU388" s="97" t="s">
        <v>80</v>
      </c>
      <c r="AY388" s="15" t="s">
        <v>125</v>
      </c>
      <c r="BE388" s="98">
        <f>IF(N388="základní",J388,0)</f>
        <v>0</v>
      </c>
      <c r="BF388" s="98">
        <f>IF(N388="snížená",J388,0)</f>
        <v>0</v>
      </c>
      <c r="BG388" s="98">
        <f>IF(N388="zákl. přenesená",J388,0)</f>
        <v>0</v>
      </c>
      <c r="BH388" s="98">
        <f>IF(N388="sníž. přenesená",J388,0)</f>
        <v>0</v>
      </c>
      <c r="BI388" s="98">
        <f>IF(N388="nulová",J388,0)</f>
        <v>0</v>
      </c>
      <c r="BJ388" s="15" t="s">
        <v>78</v>
      </c>
      <c r="BK388" s="98">
        <f>ROUND(I388*H388,2)</f>
        <v>0</v>
      </c>
      <c r="BL388" s="15" t="s">
        <v>209</v>
      </c>
      <c r="BM388" s="97" t="s">
        <v>594</v>
      </c>
    </row>
    <row r="389" spans="2:65" s="12" customFormat="1">
      <c r="B389" s="99"/>
      <c r="D389" s="209" t="s">
        <v>134</v>
      </c>
      <c r="E389" s="100" t="s">
        <v>1</v>
      </c>
      <c r="F389" s="210" t="s">
        <v>135</v>
      </c>
      <c r="H389" s="100" t="s">
        <v>1</v>
      </c>
      <c r="L389" s="99"/>
      <c r="M389" s="101"/>
      <c r="T389" s="102"/>
      <c r="AT389" s="100" t="s">
        <v>134</v>
      </c>
      <c r="AU389" s="100" t="s">
        <v>80</v>
      </c>
      <c r="AV389" s="12" t="s">
        <v>78</v>
      </c>
      <c r="AW389" s="12" t="s">
        <v>27</v>
      </c>
      <c r="AX389" s="12" t="s">
        <v>70</v>
      </c>
      <c r="AY389" s="100" t="s">
        <v>125</v>
      </c>
    </row>
    <row r="390" spans="2:65" s="13" customFormat="1">
      <c r="B390" s="103"/>
      <c r="D390" s="209" t="s">
        <v>134</v>
      </c>
      <c r="E390" s="104" t="s">
        <v>1</v>
      </c>
      <c r="F390" s="211" t="s">
        <v>595</v>
      </c>
      <c r="H390" s="212">
        <v>8.1850000000000005</v>
      </c>
      <c r="L390" s="103"/>
      <c r="M390" s="105"/>
      <c r="T390" s="106"/>
      <c r="AT390" s="104" t="s">
        <v>134</v>
      </c>
      <c r="AU390" s="104" t="s">
        <v>80</v>
      </c>
      <c r="AV390" s="13" t="s">
        <v>80</v>
      </c>
      <c r="AW390" s="13" t="s">
        <v>27</v>
      </c>
      <c r="AX390" s="13" t="s">
        <v>70</v>
      </c>
      <c r="AY390" s="104" t="s">
        <v>125</v>
      </c>
    </row>
    <row r="391" spans="2:65" s="1" customFormat="1" ht="33" customHeight="1">
      <c r="B391" s="26"/>
      <c r="C391" s="203" t="s">
        <v>465</v>
      </c>
      <c r="D391" s="203" t="s">
        <v>128</v>
      </c>
      <c r="E391" s="204" t="s">
        <v>596</v>
      </c>
      <c r="F391" s="205" t="s">
        <v>597</v>
      </c>
      <c r="G391" s="206" t="s">
        <v>145</v>
      </c>
      <c r="H391" s="207">
        <v>25.149000000000001</v>
      </c>
      <c r="I391" s="219"/>
      <c r="J391" s="208">
        <f>ROUND(I391*H391,2)</f>
        <v>0</v>
      </c>
      <c r="K391" s="92"/>
      <c r="L391" s="26"/>
      <c r="M391" s="93" t="s">
        <v>1</v>
      </c>
      <c r="N391" s="94" t="s">
        <v>35</v>
      </c>
      <c r="O391" s="95">
        <v>0.57799999999999996</v>
      </c>
      <c r="P391" s="95">
        <f>O391*H391</f>
        <v>14.536121999999999</v>
      </c>
      <c r="Q391" s="95">
        <v>7.0499999999999998E-3</v>
      </c>
      <c r="R391" s="95">
        <f>Q391*H391</f>
        <v>0.17730045</v>
      </c>
      <c r="S391" s="95">
        <v>0</v>
      </c>
      <c r="T391" s="96">
        <f>S391*H391</f>
        <v>0</v>
      </c>
      <c r="AR391" s="97" t="s">
        <v>209</v>
      </c>
      <c r="AT391" s="97" t="s">
        <v>128</v>
      </c>
      <c r="AU391" s="97" t="s">
        <v>80</v>
      </c>
      <c r="AY391" s="15" t="s">
        <v>125</v>
      </c>
      <c r="BE391" s="98">
        <f>IF(N391="základní",J391,0)</f>
        <v>0</v>
      </c>
      <c r="BF391" s="98">
        <f>IF(N391="snížená",J391,0)</f>
        <v>0</v>
      </c>
      <c r="BG391" s="98">
        <f>IF(N391="zákl. přenesená",J391,0)</f>
        <v>0</v>
      </c>
      <c r="BH391" s="98">
        <f>IF(N391="sníž. přenesená",J391,0)</f>
        <v>0</v>
      </c>
      <c r="BI391" s="98">
        <f>IF(N391="nulová",J391,0)</f>
        <v>0</v>
      </c>
      <c r="BJ391" s="15" t="s">
        <v>78</v>
      </c>
      <c r="BK391" s="98">
        <f>ROUND(I391*H391,2)</f>
        <v>0</v>
      </c>
      <c r="BL391" s="15" t="s">
        <v>209</v>
      </c>
      <c r="BM391" s="97" t="s">
        <v>598</v>
      </c>
    </row>
    <row r="392" spans="2:65" s="12" customFormat="1">
      <c r="B392" s="99"/>
      <c r="D392" s="209" t="s">
        <v>134</v>
      </c>
      <c r="E392" s="100" t="s">
        <v>1</v>
      </c>
      <c r="F392" s="210" t="s">
        <v>169</v>
      </c>
      <c r="H392" s="100" t="s">
        <v>1</v>
      </c>
      <c r="L392" s="99"/>
      <c r="M392" s="101"/>
      <c r="T392" s="102"/>
      <c r="AT392" s="100" t="s">
        <v>134</v>
      </c>
      <c r="AU392" s="100" t="s">
        <v>80</v>
      </c>
      <c r="AV392" s="12" t="s">
        <v>78</v>
      </c>
      <c r="AW392" s="12" t="s">
        <v>27</v>
      </c>
      <c r="AX392" s="12" t="s">
        <v>70</v>
      </c>
      <c r="AY392" s="100" t="s">
        <v>125</v>
      </c>
    </row>
    <row r="393" spans="2:65" s="13" customFormat="1">
      <c r="B393" s="103"/>
      <c r="D393" s="209" t="s">
        <v>134</v>
      </c>
      <c r="E393" s="104" t="s">
        <v>1</v>
      </c>
      <c r="F393" s="211" t="s">
        <v>599</v>
      </c>
      <c r="H393" s="212">
        <v>25.149000000000001</v>
      </c>
      <c r="L393" s="103"/>
      <c r="M393" s="105"/>
      <c r="T393" s="106"/>
      <c r="AT393" s="104" t="s">
        <v>134</v>
      </c>
      <c r="AU393" s="104" t="s">
        <v>80</v>
      </c>
      <c r="AV393" s="13" t="s">
        <v>80</v>
      </c>
      <c r="AW393" s="13" t="s">
        <v>27</v>
      </c>
      <c r="AX393" s="13" t="s">
        <v>70</v>
      </c>
      <c r="AY393" s="104" t="s">
        <v>125</v>
      </c>
    </row>
    <row r="394" spans="2:65" s="1" customFormat="1" ht="33" customHeight="1">
      <c r="B394" s="26"/>
      <c r="C394" s="203" t="s">
        <v>600</v>
      </c>
      <c r="D394" s="203" t="s">
        <v>128</v>
      </c>
      <c r="E394" s="204" t="s">
        <v>601</v>
      </c>
      <c r="F394" s="205" t="s">
        <v>602</v>
      </c>
      <c r="G394" s="206" t="s">
        <v>145</v>
      </c>
      <c r="H394" s="207">
        <v>25.149000000000001</v>
      </c>
      <c r="I394" s="219"/>
      <c r="J394" s="208">
        <f>ROUND(I394*H394,2)</f>
        <v>0</v>
      </c>
      <c r="K394" s="92"/>
      <c r="L394" s="26"/>
      <c r="M394" s="93" t="s">
        <v>1</v>
      </c>
      <c r="N394" s="94" t="s">
        <v>35</v>
      </c>
      <c r="O394" s="95">
        <v>0</v>
      </c>
      <c r="P394" s="95">
        <f>O394*H394</f>
        <v>0</v>
      </c>
      <c r="Q394" s="95">
        <v>4.0000000000000003E-5</v>
      </c>
      <c r="R394" s="95">
        <f>Q394*H394</f>
        <v>1.0059600000000002E-3</v>
      </c>
      <c r="S394" s="95">
        <v>0</v>
      </c>
      <c r="T394" s="96">
        <f>S394*H394</f>
        <v>0</v>
      </c>
      <c r="AR394" s="97" t="s">
        <v>209</v>
      </c>
      <c r="AT394" s="97" t="s">
        <v>128</v>
      </c>
      <c r="AU394" s="97" t="s">
        <v>80</v>
      </c>
      <c r="AY394" s="15" t="s">
        <v>125</v>
      </c>
      <c r="BE394" s="98">
        <f>IF(N394="základní",J394,0)</f>
        <v>0</v>
      </c>
      <c r="BF394" s="98">
        <f>IF(N394="snížená",J394,0)</f>
        <v>0</v>
      </c>
      <c r="BG394" s="98">
        <f>IF(N394="zákl. přenesená",J394,0)</f>
        <v>0</v>
      </c>
      <c r="BH394" s="98">
        <f>IF(N394="sníž. přenesená",J394,0)</f>
        <v>0</v>
      </c>
      <c r="BI394" s="98">
        <f>IF(N394="nulová",J394,0)</f>
        <v>0</v>
      </c>
      <c r="BJ394" s="15" t="s">
        <v>78</v>
      </c>
      <c r="BK394" s="98">
        <f>ROUND(I394*H394,2)</f>
        <v>0</v>
      </c>
      <c r="BL394" s="15" t="s">
        <v>209</v>
      </c>
      <c r="BM394" s="97" t="s">
        <v>603</v>
      </c>
    </row>
    <row r="395" spans="2:65" s="13" customFormat="1">
      <c r="B395" s="103"/>
      <c r="D395" s="209" t="s">
        <v>134</v>
      </c>
      <c r="E395" s="104" t="s">
        <v>1</v>
      </c>
      <c r="F395" s="211" t="s">
        <v>604</v>
      </c>
      <c r="H395" s="212">
        <v>25.149000000000001</v>
      </c>
      <c r="L395" s="103"/>
      <c r="M395" s="105"/>
      <c r="T395" s="106"/>
      <c r="AT395" s="104" t="s">
        <v>134</v>
      </c>
      <c r="AU395" s="104" t="s">
        <v>80</v>
      </c>
      <c r="AV395" s="13" t="s">
        <v>80</v>
      </c>
      <c r="AW395" s="13" t="s">
        <v>27</v>
      </c>
      <c r="AX395" s="13" t="s">
        <v>70</v>
      </c>
      <c r="AY395" s="104" t="s">
        <v>125</v>
      </c>
    </row>
    <row r="396" spans="2:65" s="1" customFormat="1" ht="24.2" customHeight="1">
      <c r="B396" s="26"/>
      <c r="C396" s="203" t="s">
        <v>605</v>
      </c>
      <c r="D396" s="203" t="s">
        <v>128</v>
      </c>
      <c r="E396" s="204" t="s">
        <v>606</v>
      </c>
      <c r="F396" s="205" t="s">
        <v>607</v>
      </c>
      <c r="G396" s="206" t="s">
        <v>362</v>
      </c>
      <c r="H396" s="207">
        <v>35.96</v>
      </c>
      <c r="I396" s="219"/>
      <c r="J396" s="208">
        <f>ROUND(I396*H396,2)</f>
        <v>0</v>
      </c>
      <c r="K396" s="92"/>
      <c r="L396" s="26"/>
      <c r="M396" s="93" t="s">
        <v>1</v>
      </c>
      <c r="N396" s="94" t="s">
        <v>35</v>
      </c>
      <c r="O396" s="95">
        <v>0.16800000000000001</v>
      </c>
      <c r="P396" s="95">
        <f>O396*H396</f>
        <v>6.0412800000000004</v>
      </c>
      <c r="Q396" s="95">
        <v>2.0000000000000001E-4</v>
      </c>
      <c r="R396" s="95">
        <f>Q396*H396</f>
        <v>7.1920000000000005E-3</v>
      </c>
      <c r="S396" s="95">
        <v>0</v>
      </c>
      <c r="T396" s="96">
        <f>S396*H396</f>
        <v>0</v>
      </c>
      <c r="AR396" s="97" t="s">
        <v>209</v>
      </c>
      <c r="AT396" s="97" t="s">
        <v>128</v>
      </c>
      <c r="AU396" s="97" t="s">
        <v>80</v>
      </c>
      <c r="AY396" s="15" t="s">
        <v>125</v>
      </c>
      <c r="BE396" s="98">
        <f>IF(N396="základní",J396,0)</f>
        <v>0</v>
      </c>
      <c r="BF396" s="98">
        <f>IF(N396="snížená",J396,0)</f>
        <v>0</v>
      </c>
      <c r="BG396" s="98">
        <f>IF(N396="zákl. přenesená",J396,0)</f>
        <v>0</v>
      </c>
      <c r="BH396" s="98">
        <f>IF(N396="sníž. přenesená",J396,0)</f>
        <v>0</v>
      </c>
      <c r="BI396" s="98">
        <f>IF(N396="nulová",J396,0)</f>
        <v>0</v>
      </c>
      <c r="BJ396" s="15" t="s">
        <v>78</v>
      </c>
      <c r="BK396" s="98">
        <f>ROUND(I396*H396,2)</f>
        <v>0</v>
      </c>
      <c r="BL396" s="15" t="s">
        <v>209</v>
      </c>
      <c r="BM396" s="97" t="s">
        <v>608</v>
      </c>
    </row>
    <row r="397" spans="2:65" s="12" customFormat="1">
      <c r="B397" s="99"/>
      <c r="D397" s="209" t="s">
        <v>134</v>
      </c>
      <c r="E397" s="100" t="s">
        <v>1</v>
      </c>
      <c r="F397" s="210" t="s">
        <v>169</v>
      </c>
      <c r="H397" s="100" t="s">
        <v>1</v>
      </c>
      <c r="L397" s="99"/>
      <c r="M397" s="101"/>
      <c r="T397" s="102"/>
      <c r="AT397" s="100" t="s">
        <v>134</v>
      </c>
      <c r="AU397" s="100" t="s">
        <v>80</v>
      </c>
      <c r="AV397" s="12" t="s">
        <v>78</v>
      </c>
      <c r="AW397" s="12" t="s">
        <v>27</v>
      </c>
      <c r="AX397" s="12" t="s">
        <v>70</v>
      </c>
      <c r="AY397" s="100" t="s">
        <v>125</v>
      </c>
    </row>
    <row r="398" spans="2:65" s="13" customFormat="1">
      <c r="B398" s="103"/>
      <c r="D398" s="209" t="s">
        <v>134</v>
      </c>
      <c r="E398" s="104" t="s">
        <v>1</v>
      </c>
      <c r="F398" s="211" t="s">
        <v>609</v>
      </c>
      <c r="H398" s="212">
        <v>35.96</v>
      </c>
      <c r="L398" s="103"/>
      <c r="M398" s="105"/>
      <c r="T398" s="106"/>
      <c r="AT398" s="104" t="s">
        <v>134</v>
      </c>
      <c r="AU398" s="104" t="s">
        <v>80</v>
      </c>
      <c r="AV398" s="13" t="s">
        <v>80</v>
      </c>
      <c r="AW398" s="13" t="s">
        <v>27</v>
      </c>
      <c r="AX398" s="13" t="s">
        <v>70</v>
      </c>
      <c r="AY398" s="104" t="s">
        <v>125</v>
      </c>
    </row>
    <row r="399" spans="2:65" s="1" customFormat="1" ht="24.2" customHeight="1">
      <c r="B399" s="26"/>
      <c r="C399" s="213" t="s">
        <v>610</v>
      </c>
      <c r="D399" s="213" t="s">
        <v>262</v>
      </c>
      <c r="E399" s="214" t="s">
        <v>611</v>
      </c>
      <c r="F399" s="215" t="s">
        <v>612</v>
      </c>
      <c r="G399" s="216" t="s">
        <v>145</v>
      </c>
      <c r="H399" s="217">
        <v>34.200000000000003</v>
      </c>
      <c r="I399" s="220"/>
      <c r="J399" s="218">
        <f>ROUND(I399*H399,2)</f>
        <v>0</v>
      </c>
      <c r="K399" s="107"/>
      <c r="L399" s="108"/>
      <c r="M399" s="109" t="s">
        <v>1</v>
      </c>
      <c r="N399" s="110" t="s">
        <v>35</v>
      </c>
      <c r="O399" s="95">
        <v>0</v>
      </c>
      <c r="P399" s="95">
        <f>O399*H399</f>
        <v>0</v>
      </c>
      <c r="Q399" s="95">
        <v>4.4999999999999997E-3</v>
      </c>
      <c r="R399" s="95">
        <f>Q399*H399</f>
        <v>0.15390000000000001</v>
      </c>
      <c r="S399" s="95">
        <v>0</v>
      </c>
      <c r="T399" s="96">
        <f>S399*H399</f>
        <v>0</v>
      </c>
      <c r="AR399" s="97" t="s">
        <v>286</v>
      </c>
      <c r="AT399" s="97" t="s">
        <v>262</v>
      </c>
      <c r="AU399" s="97" t="s">
        <v>80</v>
      </c>
      <c r="AY399" s="15" t="s">
        <v>125</v>
      </c>
      <c r="BE399" s="98">
        <f>IF(N399="základní",J399,0)</f>
        <v>0</v>
      </c>
      <c r="BF399" s="98">
        <f>IF(N399="snížená",J399,0)</f>
        <v>0</v>
      </c>
      <c r="BG399" s="98">
        <f>IF(N399="zákl. přenesená",J399,0)</f>
        <v>0</v>
      </c>
      <c r="BH399" s="98">
        <f>IF(N399="sníž. přenesená",J399,0)</f>
        <v>0</v>
      </c>
      <c r="BI399" s="98">
        <f>IF(N399="nulová",J399,0)</f>
        <v>0</v>
      </c>
      <c r="BJ399" s="15" t="s">
        <v>78</v>
      </c>
      <c r="BK399" s="98">
        <f>ROUND(I399*H399,2)</f>
        <v>0</v>
      </c>
      <c r="BL399" s="15" t="s">
        <v>209</v>
      </c>
      <c r="BM399" s="97" t="s">
        <v>613</v>
      </c>
    </row>
    <row r="400" spans="2:65" s="13" customFormat="1">
      <c r="B400" s="103"/>
      <c r="D400" s="209" t="s">
        <v>134</v>
      </c>
      <c r="E400" s="104" t="s">
        <v>1</v>
      </c>
      <c r="F400" s="211" t="s">
        <v>614</v>
      </c>
      <c r="H400" s="212">
        <v>34.200000000000003</v>
      </c>
      <c r="L400" s="103"/>
      <c r="M400" s="105"/>
      <c r="T400" s="106"/>
      <c r="AT400" s="104" t="s">
        <v>134</v>
      </c>
      <c r="AU400" s="104" t="s">
        <v>80</v>
      </c>
      <c r="AV400" s="13" t="s">
        <v>80</v>
      </c>
      <c r="AW400" s="13" t="s">
        <v>27</v>
      </c>
      <c r="AX400" s="13" t="s">
        <v>70</v>
      </c>
      <c r="AY400" s="104" t="s">
        <v>125</v>
      </c>
    </row>
    <row r="401" spans="2:65" s="1" customFormat="1" ht="33" customHeight="1">
      <c r="B401" s="26"/>
      <c r="C401" s="203" t="s">
        <v>615</v>
      </c>
      <c r="D401" s="203" t="s">
        <v>128</v>
      </c>
      <c r="E401" s="204" t="s">
        <v>616</v>
      </c>
      <c r="F401" s="205" t="s">
        <v>617</v>
      </c>
      <c r="G401" s="206" t="s">
        <v>501</v>
      </c>
      <c r="H401" s="221"/>
      <c r="I401" s="219"/>
      <c r="J401" s="208">
        <f>ROUND(I401*H401,2)</f>
        <v>0</v>
      </c>
      <c r="K401" s="92"/>
      <c r="L401" s="26"/>
      <c r="M401" s="93" t="s">
        <v>1</v>
      </c>
      <c r="N401" s="94" t="s">
        <v>35</v>
      </c>
      <c r="O401" s="95">
        <v>0</v>
      </c>
      <c r="P401" s="95">
        <f>O401*H401</f>
        <v>0</v>
      </c>
      <c r="Q401" s="95">
        <v>0</v>
      </c>
      <c r="R401" s="95">
        <f>Q401*H401</f>
        <v>0</v>
      </c>
      <c r="S401" s="95">
        <v>0</v>
      </c>
      <c r="T401" s="96">
        <f>S401*H401</f>
        <v>0</v>
      </c>
      <c r="AR401" s="97" t="s">
        <v>209</v>
      </c>
      <c r="AT401" s="97" t="s">
        <v>128</v>
      </c>
      <c r="AU401" s="97" t="s">
        <v>80</v>
      </c>
      <c r="AY401" s="15" t="s">
        <v>125</v>
      </c>
      <c r="BE401" s="98">
        <f>IF(N401="základní",J401,0)</f>
        <v>0</v>
      </c>
      <c r="BF401" s="98">
        <f>IF(N401="snížená",J401,0)</f>
        <v>0</v>
      </c>
      <c r="BG401" s="98">
        <f>IF(N401="zákl. přenesená",J401,0)</f>
        <v>0</v>
      </c>
      <c r="BH401" s="98">
        <f>IF(N401="sníž. přenesená",J401,0)</f>
        <v>0</v>
      </c>
      <c r="BI401" s="98">
        <f>IF(N401="nulová",J401,0)</f>
        <v>0</v>
      </c>
      <c r="BJ401" s="15" t="s">
        <v>78</v>
      </c>
      <c r="BK401" s="98">
        <f>ROUND(I401*H401,2)</f>
        <v>0</v>
      </c>
      <c r="BL401" s="15" t="s">
        <v>209</v>
      </c>
      <c r="BM401" s="97" t="s">
        <v>618</v>
      </c>
    </row>
    <row r="402" spans="2:65" s="11" customFormat="1" ht="22.8" customHeight="1">
      <c r="B402" s="85"/>
      <c r="D402" s="86" t="s">
        <v>69</v>
      </c>
      <c r="E402" s="201" t="s">
        <v>619</v>
      </c>
      <c r="F402" s="201" t="s">
        <v>620</v>
      </c>
      <c r="J402" s="202">
        <f>BK402</f>
        <v>0</v>
      </c>
      <c r="L402" s="85"/>
      <c r="M402" s="87"/>
      <c r="P402" s="88">
        <f>SUM(P403:P406)</f>
        <v>1.9372500000000001</v>
      </c>
      <c r="R402" s="88">
        <f>SUM(R403:R406)</f>
        <v>1.3530000000000002E-2</v>
      </c>
      <c r="T402" s="89">
        <f>SUM(T403:T406)</f>
        <v>0</v>
      </c>
      <c r="AR402" s="86" t="s">
        <v>80</v>
      </c>
      <c r="AT402" s="90" t="s">
        <v>69</v>
      </c>
      <c r="AU402" s="90" t="s">
        <v>78</v>
      </c>
      <c r="AY402" s="86" t="s">
        <v>125</v>
      </c>
      <c r="BK402" s="91">
        <f>SUM(BK403:BK406)</f>
        <v>0</v>
      </c>
    </row>
    <row r="403" spans="2:65" s="1" customFormat="1" ht="24.2" customHeight="1">
      <c r="B403" s="26"/>
      <c r="C403" s="203" t="s">
        <v>621</v>
      </c>
      <c r="D403" s="203" t="s">
        <v>128</v>
      </c>
      <c r="E403" s="204" t="s">
        <v>622</v>
      </c>
      <c r="F403" s="205" t="s">
        <v>623</v>
      </c>
      <c r="G403" s="206" t="s">
        <v>362</v>
      </c>
      <c r="H403" s="207">
        <v>6.15</v>
      </c>
      <c r="I403" s="219"/>
      <c r="J403" s="208">
        <f>ROUND(I403*H403,2)</f>
        <v>0</v>
      </c>
      <c r="K403" s="92"/>
      <c r="L403" s="26"/>
      <c r="M403" s="93" t="s">
        <v>1</v>
      </c>
      <c r="N403" s="94" t="s">
        <v>35</v>
      </c>
      <c r="O403" s="95">
        <v>0.315</v>
      </c>
      <c r="P403" s="95">
        <f>O403*H403</f>
        <v>1.9372500000000001</v>
      </c>
      <c r="Q403" s="95">
        <v>2.2000000000000001E-3</v>
      </c>
      <c r="R403" s="95">
        <f>Q403*H403</f>
        <v>1.3530000000000002E-2</v>
      </c>
      <c r="S403" s="95">
        <v>0</v>
      </c>
      <c r="T403" s="96">
        <f>S403*H403</f>
        <v>0</v>
      </c>
      <c r="AR403" s="97" t="s">
        <v>209</v>
      </c>
      <c r="AT403" s="97" t="s">
        <v>128</v>
      </c>
      <c r="AU403" s="97" t="s">
        <v>80</v>
      </c>
      <c r="AY403" s="15" t="s">
        <v>125</v>
      </c>
      <c r="BE403" s="98">
        <f>IF(N403="základní",J403,0)</f>
        <v>0</v>
      </c>
      <c r="BF403" s="98">
        <f>IF(N403="snížená",J403,0)</f>
        <v>0</v>
      </c>
      <c r="BG403" s="98">
        <f>IF(N403="zákl. přenesená",J403,0)</f>
        <v>0</v>
      </c>
      <c r="BH403" s="98">
        <f>IF(N403="sníž. přenesená",J403,0)</f>
        <v>0</v>
      </c>
      <c r="BI403" s="98">
        <f>IF(N403="nulová",J403,0)</f>
        <v>0</v>
      </c>
      <c r="BJ403" s="15" t="s">
        <v>78</v>
      </c>
      <c r="BK403" s="98">
        <f>ROUND(I403*H403,2)</f>
        <v>0</v>
      </c>
      <c r="BL403" s="15" t="s">
        <v>209</v>
      </c>
      <c r="BM403" s="97" t="s">
        <v>624</v>
      </c>
    </row>
    <row r="404" spans="2:65" s="12" customFormat="1">
      <c r="B404" s="99"/>
      <c r="D404" s="209" t="s">
        <v>134</v>
      </c>
      <c r="E404" s="100" t="s">
        <v>1</v>
      </c>
      <c r="F404" s="210" t="s">
        <v>169</v>
      </c>
      <c r="H404" s="100" t="s">
        <v>1</v>
      </c>
      <c r="L404" s="99"/>
      <c r="M404" s="101"/>
      <c r="T404" s="102"/>
      <c r="AT404" s="100" t="s">
        <v>134</v>
      </c>
      <c r="AU404" s="100" t="s">
        <v>80</v>
      </c>
      <c r="AV404" s="12" t="s">
        <v>78</v>
      </c>
      <c r="AW404" s="12" t="s">
        <v>27</v>
      </c>
      <c r="AX404" s="12" t="s">
        <v>70</v>
      </c>
      <c r="AY404" s="100" t="s">
        <v>125</v>
      </c>
    </row>
    <row r="405" spans="2:65" s="13" customFormat="1">
      <c r="B405" s="103"/>
      <c r="D405" s="209" t="s">
        <v>134</v>
      </c>
      <c r="E405" s="104" t="s">
        <v>1</v>
      </c>
      <c r="F405" s="211" t="s">
        <v>625</v>
      </c>
      <c r="H405" s="212">
        <v>6.15</v>
      </c>
      <c r="L405" s="103"/>
      <c r="M405" s="105"/>
      <c r="T405" s="106"/>
      <c r="AT405" s="104" t="s">
        <v>134</v>
      </c>
      <c r="AU405" s="104" t="s">
        <v>80</v>
      </c>
      <c r="AV405" s="13" t="s">
        <v>80</v>
      </c>
      <c r="AW405" s="13" t="s">
        <v>27</v>
      </c>
      <c r="AX405" s="13" t="s">
        <v>70</v>
      </c>
      <c r="AY405" s="104" t="s">
        <v>125</v>
      </c>
    </row>
    <row r="406" spans="2:65" s="1" customFormat="1" ht="24.2" customHeight="1">
      <c r="B406" s="26"/>
      <c r="C406" s="203" t="s">
        <v>626</v>
      </c>
      <c r="D406" s="203" t="s">
        <v>128</v>
      </c>
      <c r="E406" s="204" t="s">
        <v>627</v>
      </c>
      <c r="F406" s="205" t="s">
        <v>628</v>
      </c>
      <c r="G406" s="206" t="s">
        <v>501</v>
      </c>
      <c r="H406" s="221"/>
      <c r="I406" s="219"/>
      <c r="J406" s="208">
        <f>ROUND(I406*H406,2)</f>
        <v>0</v>
      </c>
      <c r="K406" s="92"/>
      <c r="L406" s="26"/>
      <c r="M406" s="93" t="s">
        <v>1</v>
      </c>
      <c r="N406" s="94" t="s">
        <v>35</v>
      </c>
      <c r="O406" s="95">
        <v>0</v>
      </c>
      <c r="P406" s="95">
        <f>O406*H406</f>
        <v>0</v>
      </c>
      <c r="Q406" s="95">
        <v>0</v>
      </c>
      <c r="R406" s="95">
        <f>Q406*H406</f>
        <v>0</v>
      </c>
      <c r="S406" s="95">
        <v>0</v>
      </c>
      <c r="T406" s="96">
        <f>S406*H406</f>
        <v>0</v>
      </c>
      <c r="AR406" s="97" t="s">
        <v>209</v>
      </c>
      <c r="AT406" s="97" t="s">
        <v>128</v>
      </c>
      <c r="AU406" s="97" t="s">
        <v>80</v>
      </c>
      <c r="AY406" s="15" t="s">
        <v>125</v>
      </c>
      <c r="BE406" s="98">
        <f>IF(N406="základní",J406,0)</f>
        <v>0</v>
      </c>
      <c r="BF406" s="98">
        <f>IF(N406="snížená",J406,0)</f>
        <v>0</v>
      </c>
      <c r="BG406" s="98">
        <f>IF(N406="zákl. přenesená",J406,0)</f>
        <v>0</v>
      </c>
      <c r="BH406" s="98">
        <f>IF(N406="sníž. přenesená",J406,0)</f>
        <v>0</v>
      </c>
      <c r="BI406" s="98">
        <f>IF(N406="nulová",J406,0)</f>
        <v>0</v>
      </c>
      <c r="BJ406" s="15" t="s">
        <v>78</v>
      </c>
      <c r="BK406" s="98">
        <f>ROUND(I406*H406,2)</f>
        <v>0</v>
      </c>
      <c r="BL406" s="15" t="s">
        <v>209</v>
      </c>
      <c r="BM406" s="97" t="s">
        <v>629</v>
      </c>
    </row>
    <row r="407" spans="2:65" s="11" customFormat="1" ht="22.8" customHeight="1">
      <c r="B407" s="85"/>
      <c r="D407" s="86" t="s">
        <v>69</v>
      </c>
      <c r="E407" s="201" t="s">
        <v>630</v>
      </c>
      <c r="F407" s="201" t="s">
        <v>631</v>
      </c>
      <c r="J407" s="202">
        <f>BK407</f>
        <v>0</v>
      </c>
      <c r="L407" s="85"/>
      <c r="M407" s="87"/>
      <c r="P407" s="88">
        <f>SUM(P408:P426)</f>
        <v>0</v>
      </c>
      <c r="R407" s="88">
        <f>SUM(R408:R426)</f>
        <v>0</v>
      </c>
      <c r="T407" s="89">
        <f>SUM(T408:T426)</f>
        <v>0</v>
      </c>
      <c r="AR407" s="86" t="s">
        <v>80</v>
      </c>
      <c r="AT407" s="90" t="s">
        <v>69</v>
      </c>
      <c r="AU407" s="90" t="s">
        <v>78</v>
      </c>
      <c r="AY407" s="86" t="s">
        <v>125</v>
      </c>
      <c r="BK407" s="91">
        <f>SUM(BK408:BK426)</f>
        <v>0</v>
      </c>
    </row>
    <row r="408" spans="2:65" s="1" customFormat="1" ht="44.3" customHeight="1">
      <c r="B408" s="26"/>
      <c r="C408" s="203" t="s">
        <v>632</v>
      </c>
      <c r="D408" s="203" t="s">
        <v>128</v>
      </c>
      <c r="E408" s="204" t="s">
        <v>633</v>
      </c>
      <c r="F408" s="205" t="s">
        <v>634</v>
      </c>
      <c r="G408" s="206" t="s">
        <v>145</v>
      </c>
      <c r="H408" s="207">
        <v>2.88</v>
      </c>
      <c r="I408" s="219"/>
      <c r="J408" s="208">
        <f>ROUND(I408*H408,2)</f>
        <v>0</v>
      </c>
      <c r="K408" s="92"/>
      <c r="L408" s="26"/>
      <c r="M408" s="93" t="s">
        <v>1</v>
      </c>
      <c r="N408" s="94" t="s">
        <v>35</v>
      </c>
      <c r="O408" s="95">
        <v>0</v>
      </c>
      <c r="P408" s="95">
        <f>O408*H408</f>
        <v>0</v>
      </c>
      <c r="Q408" s="95">
        <v>0</v>
      </c>
      <c r="R408" s="95">
        <f>Q408*H408</f>
        <v>0</v>
      </c>
      <c r="S408" s="95">
        <v>0</v>
      </c>
      <c r="T408" s="96">
        <f>S408*H408</f>
        <v>0</v>
      </c>
      <c r="AR408" s="97" t="s">
        <v>209</v>
      </c>
      <c r="AT408" s="97" t="s">
        <v>128</v>
      </c>
      <c r="AU408" s="97" t="s">
        <v>80</v>
      </c>
      <c r="AY408" s="15" t="s">
        <v>125</v>
      </c>
      <c r="BE408" s="98">
        <f>IF(N408="základní",J408,0)</f>
        <v>0</v>
      </c>
      <c r="BF408" s="98">
        <f>IF(N408="snížená",J408,0)</f>
        <v>0</v>
      </c>
      <c r="BG408" s="98">
        <f>IF(N408="zákl. přenesená",J408,0)</f>
        <v>0</v>
      </c>
      <c r="BH408" s="98">
        <f>IF(N408="sníž. přenesená",J408,0)</f>
        <v>0</v>
      </c>
      <c r="BI408" s="98">
        <f>IF(N408="nulová",J408,0)</f>
        <v>0</v>
      </c>
      <c r="BJ408" s="15" t="s">
        <v>78</v>
      </c>
      <c r="BK408" s="98">
        <f>ROUND(I408*H408,2)</f>
        <v>0</v>
      </c>
      <c r="BL408" s="15" t="s">
        <v>209</v>
      </c>
      <c r="BM408" s="97" t="s">
        <v>635</v>
      </c>
    </row>
    <row r="409" spans="2:65" s="12" customFormat="1">
      <c r="B409" s="99"/>
      <c r="D409" s="209" t="s">
        <v>134</v>
      </c>
      <c r="E409" s="100" t="s">
        <v>1</v>
      </c>
      <c r="F409" s="210" t="s">
        <v>256</v>
      </c>
      <c r="H409" s="100" t="s">
        <v>1</v>
      </c>
      <c r="L409" s="99"/>
      <c r="M409" s="101"/>
      <c r="T409" s="102"/>
      <c r="AT409" s="100" t="s">
        <v>134</v>
      </c>
      <c r="AU409" s="100" t="s">
        <v>80</v>
      </c>
      <c r="AV409" s="12" t="s">
        <v>78</v>
      </c>
      <c r="AW409" s="12" t="s">
        <v>27</v>
      </c>
      <c r="AX409" s="12" t="s">
        <v>70</v>
      </c>
      <c r="AY409" s="100" t="s">
        <v>125</v>
      </c>
    </row>
    <row r="410" spans="2:65" s="13" customFormat="1">
      <c r="B410" s="103"/>
      <c r="D410" s="209" t="s">
        <v>134</v>
      </c>
      <c r="E410" s="104" t="s">
        <v>1</v>
      </c>
      <c r="F410" s="211" t="s">
        <v>636</v>
      </c>
      <c r="H410" s="212">
        <v>2.88</v>
      </c>
      <c r="L410" s="103"/>
      <c r="M410" s="105"/>
      <c r="T410" s="106"/>
      <c r="AT410" s="104" t="s">
        <v>134</v>
      </c>
      <c r="AU410" s="104" t="s">
        <v>80</v>
      </c>
      <c r="AV410" s="13" t="s">
        <v>80</v>
      </c>
      <c r="AW410" s="13" t="s">
        <v>27</v>
      </c>
      <c r="AX410" s="13" t="s">
        <v>70</v>
      </c>
      <c r="AY410" s="104" t="s">
        <v>125</v>
      </c>
    </row>
    <row r="411" spans="2:65" s="1" customFormat="1" ht="44.3" customHeight="1">
      <c r="B411" s="26"/>
      <c r="C411" s="203" t="s">
        <v>637</v>
      </c>
      <c r="D411" s="203" t="s">
        <v>128</v>
      </c>
      <c r="E411" s="204" t="s">
        <v>638</v>
      </c>
      <c r="F411" s="205" t="s">
        <v>639</v>
      </c>
      <c r="G411" s="206" t="s">
        <v>145</v>
      </c>
      <c r="H411" s="207">
        <v>3.9980000000000002</v>
      </c>
      <c r="I411" s="219"/>
      <c r="J411" s="208">
        <f>ROUND(I411*H411,2)</f>
        <v>0</v>
      </c>
      <c r="K411" s="92"/>
      <c r="L411" s="26"/>
      <c r="M411" s="93" t="s">
        <v>1</v>
      </c>
      <c r="N411" s="94" t="s">
        <v>35</v>
      </c>
      <c r="O411" s="95">
        <v>0</v>
      </c>
      <c r="P411" s="95">
        <f>O411*H411</f>
        <v>0</v>
      </c>
      <c r="Q411" s="95">
        <v>0</v>
      </c>
      <c r="R411" s="95">
        <f>Q411*H411</f>
        <v>0</v>
      </c>
      <c r="S411" s="95">
        <v>0</v>
      </c>
      <c r="T411" s="96">
        <f>S411*H411</f>
        <v>0</v>
      </c>
      <c r="AR411" s="97" t="s">
        <v>209</v>
      </c>
      <c r="AT411" s="97" t="s">
        <v>128</v>
      </c>
      <c r="AU411" s="97" t="s">
        <v>80</v>
      </c>
      <c r="AY411" s="15" t="s">
        <v>125</v>
      </c>
      <c r="BE411" s="98">
        <f>IF(N411="základní",J411,0)</f>
        <v>0</v>
      </c>
      <c r="BF411" s="98">
        <f>IF(N411="snížená",J411,0)</f>
        <v>0</v>
      </c>
      <c r="BG411" s="98">
        <f>IF(N411="zákl. přenesená",J411,0)</f>
        <v>0</v>
      </c>
      <c r="BH411" s="98">
        <f>IF(N411="sníž. přenesená",J411,0)</f>
        <v>0</v>
      </c>
      <c r="BI411" s="98">
        <f>IF(N411="nulová",J411,0)</f>
        <v>0</v>
      </c>
      <c r="BJ411" s="15" t="s">
        <v>78</v>
      </c>
      <c r="BK411" s="98">
        <f>ROUND(I411*H411,2)</f>
        <v>0</v>
      </c>
      <c r="BL411" s="15" t="s">
        <v>209</v>
      </c>
      <c r="BM411" s="97" t="s">
        <v>640</v>
      </c>
    </row>
    <row r="412" spans="2:65" s="12" customFormat="1">
      <c r="B412" s="99"/>
      <c r="D412" s="209" t="s">
        <v>134</v>
      </c>
      <c r="E412" s="100" t="s">
        <v>1</v>
      </c>
      <c r="F412" s="210" t="s">
        <v>256</v>
      </c>
      <c r="H412" s="100" t="s">
        <v>1</v>
      </c>
      <c r="L412" s="99"/>
      <c r="M412" s="101"/>
      <c r="T412" s="102"/>
      <c r="AT412" s="100" t="s">
        <v>134</v>
      </c>
      <c r="AU412" s="100" t="s">
        <v>80</v>
      </c>
      <c r="AV412" s="12" t="s">
        <v>78</v>
      </c>
      <c r="AW412" s="12" t="s">
        <v>27</v>
      </c>
      <c r="AX412" s="12" t="s">
        <v>70</v>
      </c>
      <c r="AY412" s="100" t="s">
        <v>125</v>
      </c>
    </row>
    <row r="413" spans="2:65" s="13" customFormat="1">
      <c r="B413" s="103"/>
      <c r="D413" s="209" t="s">
        <v>134</v>
      </c>
      <c r="E413" s="104" t="s">
        <v>1</v>
      </c>
      <c r="F413" s="211" t="s">
        <v>641</v>
      </c>
      <c r="H413" s="212">
        <v>3.9980000000000002</v>
      </c>
      <c r="L413" s="103"/>
      <c r="M413" s="105"/>
      <c r="T413" s="106"/>
      <c r="AT413" s="104" t="s">
        <v>134</v>
      </c>
      <c r="AU413" s="104" t="s">
        <v>80</v>
      </c>
      <c r="AV413" s="13" t="s">
        <v>80</v>
      </c>
      <c r="AW413" s="13" t="s">
        <v>27</v>
      </c>
      <c r="AX413" s="13" t="s">
        <v>70</v>
      </c>
      <c r="AY413" s="104" t="s">
        <v>125</v>
      </c>
    </row>
    <row r="414" spans="2:65" s="1" customFormat="1" ht="24.2" customHeight="1">
      <c r="B414" s="26"/>
      <c r="C414" s="203" t="s">
        <v>642</v>
      </c>
      <c r="D414" s="203" t="s">
        <v>128</v>
      </c>
      <c r="E414" s="204" t="s">
        <v>643</v>
      </c>
      <c r="F414" s="205" t="s">
        <v>644</v>
      </c>
      <c r="G414" s="206" t="s">
        <v>362</v>
      </c>
      <c r="H414" s="207">
        <v>9.35</v>
      </c>
      <c r="I414" s="219"/>
      <c r="J414" s="208">
        <f>ROUND(I414*H414,2)</f>
        <v>0</v>
      </c>
      <c r="K414" s="92"/>
      <c r="L414" s="26"/>
      <c r="M414" s="93" t="s">
        <v>1</v>
      </c>
      <c r="N414" s="94" t="s">
        <v>35</v>
      </c>
      <c r="O414" s="95">
        <v>0</v>
      </c>
      <c r="P414" s="95">
        <f>O414*H414</f>
        <v>0</v>
      </c>
      <c r="Q414" s="95">
        <v>0</v>
      </c>
      <c r="R414" s="95">
        <f>Q414*H414</f>
        <v>0</v>
      </c>
      <c r="S414" s="95">
        <v>0</v>
      </c>
      <c r="T414" s="96">
        <f>S414*H414</f>
        <v>0</v>
      </c>
      <c r="AR414" s="97" t="s">
        <v>209</v>
      </c>
      <c r="AT414" s="97" t="s">
        <v>128</v>
      </c>
      <c r="AU414" s="97" t="s">
        <v>80</v>
      </c>
      <c r="AY414" s="15" t="s">
        <v>125</v>
      </c>
      <c r="BE414" s="98">
        <f>IF(N414="základní",J414,0)</f>
        <v>0</v>
      </c>
      <c r="BF414" s="98">
        <f>IF(N414="snížená",J414,0)</f>
        <v>0</v>
      </c>
      <c r="BG414" s="98">
        <f>IF(N414="zákl. přenesená",J414,0)</f>
        <v>0</v>
      </c>
      <c r="BH414" s="98">
        <f>IF(N414="sníž. přenesená",J414,0)</f>
        <v>0</v>
      </c>
      <c r="BI414" s="98">
        <f>IF(N414="nulová",J414,0)</f>
        <v>0</v>
      </c>
      <c r="BJ414" s="15" t="s">
        <v>78</v>
      </c>
      <c r="BK414" s="98">
        <f>ROUND(I414*H414,2)</f>
        <v>0</v>
      </c>
      <c r="BL414" s="15" t="s">
        <v>209</v>
      </c>
      <c r="BM414" s="97" t="s">
        <v>645</v>
      </c>
    </row>
    <row r="415" spans="2:65" s="12" customFormat="1">
      <c r="B415" s="99"/>
      <c r="D415" s="209" t="s">
        <v>134</v>
      </c>
      <c r="E415" s="100" t="s">
        <v>1</v>
      </c>
      <c r="F415" s="210" t="s">
        <v>169</v>
      </c>
      <c r="H415" s="100" t="s">
        <v>1</v>
      </c>
      <c r="L415" s="99"/>
      <c r="M415" s="101"/>
      <c r="T415" s="102"/>
      <c r="AT415" s="100" t="s">
        <v>134</v>
      </c>
      <c r="AU415" s="100" t="s">
        <v>80</v>
      </c>
      <c r="AV415" s="12" t="s">
        <v>78</v>
      </c>
      <c r="AW415" s="12" t="s">
        <v>27</v>
      </c>
      <c r="AX415" s="12" t="s">
        <v>70</v>
      </c>
      <c r="AY415" s="100" t="s">
        <v>125</v>
      </c>
    </row>
    <row r="416" spans="2:65" s="13" customFormat="1">
      <c r="B416" s="103"/>
      <c r="D416" s="209" t="s">
        <v>134</v>
      </c>
      <c r="E416" s="104" t="s">
        <v>1</v>
      </c>
      <c r="F416" s="211" t="s">
        <v>646</v>
      </c>
      <c r="H416" s="212">
        <v>9.35</v>
      </c>
      <c r="L416" s="103"/>
      <c r="M416" s="105"/>
      <c r="T416" s="106"/>
      <c r="AT416" s="104" t="s">
        <v>134</v>
      </c>
      <c r="AU416" s="104" t="s">
        <v>80</v>
      </c>
      <c r="AV416" s="13" t="s">
        <v>80</v>
      </c>
      <c r="AW416" s="13" t="s">
        <v>27</v>
      </c>
      <c r="AX416" s="13" t="s">
        <v>70</v>
      </c>
      <c r="AY416" s="104" t="s">
        <v>125</v>
      </c>
    </row>
    <row r="417" spans="2:65" s="1" customFormat="1" ht="37.75" customHeight="1">
      <c r="B417" s="26"/>
      <c r="C417" s="203" t="s">
        <v>647</v>
      </c>
      <c r="D417" s="203" t="s">
        <v>128</v>
      </c>
      <c r="E417" s="204" t="s">
        <v>648</v>
      </c>
      <c r="F417" s="205" t="s">
        <v>649</v>
      </c>
      <c r="G417" s="206" t="s">
        <v>162</v>
      </c>
      <c r="H417" s="207">
        <v>2</v>
      </c>
      <c r="I417" s="219"/>
      <c r="J417" s="208">
        <f>ROUND(I417*H417,2)</f>
        <v>0</v>
      </c>
      <c r="K417" s="92"/>
      <c r="L417" s="26"/>
      <c r="M417" s="93" t="s">
        <v>1</v>
      </c>
      <c r="N417" s="94" t="s">
        <v>35</v>
      </c>
      <c r="O417" s="95">
        <v>0</v>
      </c>
      <c r="P417" s="95">
        <f>O417*H417</f>
        <v>0</v>
      </c>
      <c r="Q417" s="95">
        <v>0</v>
      </c>
      <c r="R417" s="95">
        <f>Q417*H417</f>
        <v>0</v>
      </c>
      <c r="S417" s="95">
        <v>0</v>
      </c>
      <c r="T417" s="96">
        <f>S417*H417</f>
        <v>0</v>
      </c>
      <c r="AR417" s="97" t="s">
        <v>209</v>
      </c>
      <c r="AT417" s="97" t="s">
        <v>128</v>
      </c>
      <c r="AU417" s="97" t="s">
        <v>80</v>
      </c>
      <c r="AY417" s="15" t="s">
        <v>125</v>
      </c>
      <c r="BE417" s="98">
        <f>IF(N417="základní",J417,0)</f>
        <v>0</v>
      </c>
      <c r="BF417" s="98">
        <f>IF(N417="snížená",J417,0)</f>
        <v>0</v>
      </c>
      <c r="BG417" s="98">
        <f>IF(N417="zákl. přenesená",J417,0)</f>
        <v>0</v>
      </c>
      <c r="BH417" s="98">
        <f>IF(N417="sníž. přenesená",J417,0)</f>
        <v>0</v>
      </c>
      <c r="BI417" s="98">
        <f>IF(N417="nulová",J417,0)</f>
        <v>0</v>
      </c>
      <c r="BJ417" s="15" t="s">
        <v>78</v>
      </c>
      <c r="BK417" s="98">
        <f>ROUND(I417*H417,2)</f>
        <v>0</v>
      </c>
      <c r="BL417" s="15" t="s">
        <v>209</v>
      </c>
      <c r="BM417" s="97" t="s">
        <v>650</v>
      </c>
    </row>
    <row r="418" spans="2:65" s="12" customFormat="1">
      <c r="B418" s="99"/>
      <c r="D418" s="209" t="s">
        <v>134</v>
      </c>
      <c r="E418" s="100" t="s">
        <v>1</v>
      </c>
      <c r="F418" s="210" t="s">
        <v>256</v>
      </c>
      <c r="H418" s="100" t="s">
        <v>1</v>
      </c>
      <c r="L418" s="99"/>
      <c r="M418" s="101"/>
      <c r="T418" s="102"/>
      <c r="AT418" s="100" t="s">
        <v>134</v>
      </c>
      <c r="AU418" s="100" t="s">
        <v>80</v>
      </c>
      <c r="AV418" s="12" t="s">
        <v>78</v>
      </c>
      <c r="AW418" s="12" t="s">
        <v>27</v>
      </c>
      <c r="AX418" s="12" t="s">
        <v>70</v>
      </c>
      <c r="AY418" s="100" t="s">
        <v>125</v>
      </c>
    </row>
    <row r="419" spans="2:65" s="13" customFormat="1">
      <c r="B419" s="103"/>
      <c r="D419" s="209" t="s">
        <v>134</v>
      </c>
      <c r="E419" s="104" t="s">
        <v>1</v>
      </c>
      <c r="F419" s="211" t="s">
        <v>80</v>
      </c>
      <c r="H419" s="212">
        <v>2</v>
      </c>
      <c r="L419" s="103"/>
      <c r="M419" s="105"/>
      <c r="T419" s="106"/>
      <c r="AT419" s="104" t="s">
        <v>134</v>
      </c>
      <c r="AU419" s="104" t="s">
        <v>80</v>
      </c>
      <c r="AV419" s="13" t="s">
        <v>80</v>
      </c>
      <c r="AW419" s="13" t="s">
        <v>27</v>
      </c>
      <c r="AX419" s="13" t="s">
        <v>70</v>
      </c>
      <c r="AY419" s="104" t="s">
        <v>125</v>
      </c>
    </row>
    <row r="420" spans="2:65" s="1" customFormat="1" ht="37.75" customHeight="1">
      <c r="B420" s="26"/>
      <c r="C420" s="203" t="s">
        <v>651</v>
      </c>
      <c r="D420" s="203" t="s">
        <v>128</v>
      </c>
      <c r="E420" s="204" t="s">
        <v>652</v>
      </c>
      <c r="F420" s="205" t="s">
        <v>653</v>
      </c>
      <c r="G420" s="206" t="s">
        <v>162</v>
      </c>
      <c r="H420" s="207">
        <v>5</v>
      </c>
      <c r="I420" s="219"/>
      <c r="J420" s="208">
        <f>ROUND(I420*H420,2)</f>
        <v>0</v>
      </c>
      <c r="K420" s="92"/>
      <c r="L420" s="26"/>
      <c r="M420" s="93" t="s">
        <v>1</v>
      </c>
      <c r="N420" s="94" t="s">
        <v>35</v>
      </c>
      <c r="O420" s="95">
        <v>0</v>
      </c>
      <c r="P420" s="95">
        <f>O420*H420</f>
        <v>0</v>
      </c>
      <c r="Q420" s="95">
        <v>0</v>
      </c>
      <c r="R420" s="95">
        <f>Q420*H420</f>
        <v>0</v>
      </c>
      <c r="S420" s="95">
        <v>0</v>
      </c>
      <c r="T420" s="96">
        <f>S420*H420</f>
        <v>0</v>
      </c>
      <c r="AR420" s="97" t="s">
        <v>209</v>
      </c>
      <c r="AT420" s="97" t="s">
        <v>128</v>
      </c>
      <c r="AU420" s="97" t="s">
        <v>80</v>
      </c>
      <c r="AY420" s="15" t="s">
        <v>125</v>
      </c>
      <c r="BE420" s="98">
        <f>IF(N420="základní",J420,0)</f>
        <v>0</v>
      </c>
      <c r="BF420" s="98">
        <f>IF(N420="snížená",J420,0)</f>
        <v>0</v>
      </c>
      <c r="BG420" s="98">
        <f>IF(N420="zákl. přenesená",J420,0)</f>
        <v>0</v>
      </c>
      <c r="BH420" s="98">
        <f>IF(N420="sníž. přenesená",J420,0)</f>
        <v>0</v>
      </c>
      <c r="BI420" s="98">
        <f>IF(N420="nulová",J420,0)</f>
        <v>0</v>
      </c>
      <c r="BJ420" s="15" t="s">
        <v>78</v>
      </c>
      <c r="BK420" s="98">
        <f>ROUND(I420*H420,2)</f>
        <v>0</v>
      </c>
      <c r="BL420" s="15" t="s">
        <v>209</v>
      </c>
      <c r="BM420" s="97" t="s">
        <v>654</v>
      </c>
    </row>
    <row r="421" spans="2:65" s="12" customFormat="1">
      <c r="B421" s="99"/>
      <c r="D421" s="209" t="s">
        <v>134</v>
      </c>
      <c r="E421" s="100" t="s">
        <v>1</v>
      </c>
      <c r="F421" s="210" t="s">
        <v>256</v>
      </c>
      <c r="H421" s="100" t="s">
        <v>1</v>
      </c>
      <c r="L421" s="99"/>
      <c r="M421" s="101"/>
      <c r="T421" s="102"/>
      <c r="AT421" s="100" t="s">
        <v>134</v>
      </c>
      <c r="AU421" s="100" t="s">
        <v>80</v>
      </c>
      <c r="AV421" s="12" t="s">
        <v>78</v>
      </c>
      <c r="AW421" s="12" t="s">
        <v>27</v>
      </c>
      <c r="AX421" s="12" t="s">
        <v>70</v>
      </c>
      <c r="AY421" s="100" t="s">
        <v>125</v>
      </c>
    </row>
    <row r="422" spans="2:65" s="13" customFormat="1">
      <c r="B422" s="103"/>
      <c r="D422" s="209" t="s">
        <v>134</v>
      </c>
      <c r="E422" s="104" t="s">
        <v>1</v>
      </c>
      <c r="F422" s="211" t="s">
        <v>154</v>
      </c>
      <c r="H422" s="212">
        <v>5</v>
      </c>
      <c r="L422" s="103"/>
      <c r="M422" s="105"/>
      <c r="T422" s="106"/>
      <c r="AT422" s="104" t="s">
        <v>134</v>
      </c>
      <c r="AU422" s="104" t="s">
        <v>80</v>
      </c>
      <c r="AV422" s="13" t="s">
        <v>80</v>
      </c>
      <c r="AW422" s="13" t="s">
        <v>27</v>
      </c>
      <c r="AX422" s="13" t="s">
        <v>70</v>
      </c>
      <c r="AY422" s="104" t="s">
        <v>125</v>
      </c>
    </row>
    <row r="423" spans="2:65" s="1" customFormat="1" ht="37.75" customHeight="1">
      <c r="B423" s="26"/>
      <c r="C423" s="203" t="s">
        <v>655</v>
      </c>
      <c r="D423" s="203" t="s">
        <v>128</v>
      </c>
      <c r="E423" s="204" t="s">
        <v>656</v>
      </c>
      <c r="F423" s="205" t="s">
        <v>657</v>
      </c>
      <c r="G423" s="206" t="s">
        <v>162</v>
      </c>
      <c r="H423" s="207">
        <v>2</v>
      </c>
      <c r="I423" s="219"/>
      <c r="J423" s="208">
        <f>ROUND(I423*H423,2)</f>
        <v>0</v>
      </c>
      <c r="K423" s="92"/>
      <c r="L423" s="26"/>
      <c r="M423" s="93" t="s">
        <v>1</v>
      </c>
      <c r="N423" s="94" t="s">
        <v>35</v>
      </c>
      <c r="O423" s="95">
        <v>0</v>
      </c>
      <c r="P423" s="95">
        <f>O423*H423</f>
        <v>0</v>
      </c>
      <c r="Q423" s="95">
        <v>0</v>
      </c>
      <c r="R423" s="95">
        <f>Q423*H423</f>
        <v>0</v>
      </c>
      <c r="S423" s="95">
        <v>0</v>
      </c>
      <c r="T423" s="96">
        <f>S423*H423</f>
        <v>0</v>
      </c>
      <c r="AR423" s="97" t="s">
        <v>209</v>
      </c>
      <c r="AT423" s="97" t="s">
        <v>128</v>
      </c>
      <c r="AU423" s="97" t="s">
        <v>80</v>
      </c>
      <c r="AY423" s="15" t="s">
        <v>125</v>
      </c>
      <c r="BE423" s="98">
        <f>IF(N423="základní",J423,0)</f>
        <v>0</v>
      </c>
      <c r="BF423" s="98">
        <f>IF(N423="snížená",J423,0)</f>
        <v>0</v>
      </c>
      <c r="BG423" s="98">
        <f>IF(N423="zákl. přenesená",J423,0)</f>
        <v>0</v>
      </c>
      <c r="BH423" s="98">
        <f>IF(N423="sníž. přenesená",J423,0)</f>
        <v>0</v>
      </c>
      <c r="BI423" s="98">
        <f>IF(N423="nulová",J423,0)</f>
        <v>0</v>
      </c>
      <c r="BJ423" s="15" t="s">
        <v>78</v>
      </c>
      <c r="BK423" s="98">
        <f>ROUND(I423*H423,2)</f>
        <v>0</v>
      </c>
      <c r="BL423" s="15" t="s">
        <v>209</v>
      </c>
      <c r="BM423" s="97" t="s">
        <v>658</v>
      </c>
    </row>
    <row r="424" spans="2:65" s="12" customFormat="1">
      <c r="B424" s="99"/>
      <c r="D424" s="209" t="s">
        <v>134</v>
      </c>
      <c r="E424" s="100" t="s">
        <v>1</v>
      </c>
      <c r="F424" s="210" t="s">
        <v>256</v>
      </c>
      <c r="H424" s="100" t="s">
        <v>1</v>
      </c>
      <c r="L424" s="99"/>
      <c r="M424" s="101"/>
      <c r="T424" s="102"/>
      <c r="AT424" s="100" t="s">
        <v>134</v>
      </c>
      <c r="AU424" s="100" t="s">
        <v>80</v>
      </c>
      <c r="AV424" s="12" t="s">
        <v>78</v>
      </c>
      <c r="AW424" s="12" t="s">
        <v>27</v>
      </c>
      <c r="AX424" s="12" t="s">
        <v>70</v>
      </c>
      <c r="AY424" s="100" t="s">
        <v>125</v>
      </c>
    </row>
    <row r="425" spans="2:65" s="13" customFormat="1">
      <c r="B425" s="103"/>
      <c r="D425" s="209" t="s">
        <v>134</v>
      </c>
      <c r="E425" s="104" t="s">
        <v>1</v>
      </c>
      <c r="F425" s="211" t="s">
        <v>80</v>
      </c>
      <c r="H425" s="212">
        <v>2</v>
      </c>
      <c r="L425" s="103"/>
      <c r="M425" s="105"/>
      <c r="T425" s="106"/>
      <c r="AT425" s="104" t="s">
        <v>134</v>
      </c>
      <c r="AU425" s="104" t="s">
        <v>80</v>
      </c>
      <c r="AV425" s="13" t="s">
        <v>80</v>
      </c>
      <c r="AW425" s="13" t="s">
        <v>27</v>
      </c>
      <c r="AX425" s="13" t="s">
        <v>70</v>
      </c>
      <c r="AY425" s="104" t="s">
        <v>125</v>
      </c>
    </row>
    <row r="426" spans="2:65" s="1" customFormat="1" ht="24.2" customHeight="1">
      <c r="B426" s="26"/>
      <c r="C426" s="203" t="s">
        <v>659</v>
      </c>
      <c r="D426" s="203" t="s">
        <v>128</v>
      </c>
      <c r="E426" s="204" t="s">
        <v>660</v>
      </c>
      <c r="F426" s="205" t="s">
        <v>661</v>
      </c>
      <c r="G426" s="206" t="s">
        <v>501</v>
      </c>
      <c r="H426" s="221"/>
      <c r="I426" s="219"/>
      <c r="J426" s="208">
        <f>ROUND(I426*H426,2)</f>
        <v>0</v>
      </c>
      <c r="K426" s="92"/>
      <c r="L426" s="26"/>
      <c r="M426" s="93" t="s">
        <v>1</v>
      </c>
      <c r="N426" s="94" t="s">
        <v>35</v>
      </c>
      <c r="O426" s="95">
        <v>0</v>
      </c>
      <c r="P426" s="95">
        <f>O426*H426</f>
        <v>0</v>
      </c>
      <c r="Q426" s="95">
        <v>0</v>
      </c>
      <c r="R426" s="95">
        <f>Q426*H426</f>
        <v>0</v>
      </c>
      <c r="S426" s="95">
        <v>0</v>
      </c>
      <c r="T426" s="96">
        <f>S426*H426</f>
        <v>0</v>
      </c>
      <c r="AR426" s="97" t="s">
        <v>209</v>
      </c>
      <c r="AT426" s="97" t="s">
        <v>128</v>
      </c>
      <c r="AU426" s="97" t="s">
        <v>80</v>
      </c>
      <c r="AY426" s="15" t="s">
        <v>125</v>
      </c>
      <c r="BE426" s="98">
        <f>IF(N426="základní",J426,0)</f>
        <v>0</v>
      </c>
      <c r="BF426" s="98">
        <f>IF(N426="snížená",J426,0)</f>
        <v>0</v>
      </c>
      <c r="BG426" s="98">
        <f>IF(N426="zákl. přenesená",J426,0)</f>
        <v>0</v>
      </c>
      <c r="BH426" s="98">
        <f>IF(N426="sníž. přenesená",J426,0)</f>
        <v>0</v>
      </c>
      <c r="BI426" s="98">
        <f>IF(N426="nulová",J426,0)</f>
        <v>0</v>
      </c>
      <c r="BJ426" s="15" t="s">
        <v>78</v>
      </c>
      <c r="BK426" s="98">
        <f>ROUND(I426*H426,2)</f>
        <v>0</v>
      </c>
      <c r="BL426" s="15" t="s">
        <v>209</v>
      </c>
      <c r="BM426" s="97" t="s">
        <v>662</v>
      </c>
    </row>
    <row r="427" spans="2:65" s="11" customFormat="1" ht="22.8" customHeight="1">
      <c r="B427" s="85"/>
      <c r="D427" s="86" t="s">
        <v>69</v>
      </c>
      <c r="E427" s="201" t="s">
        <v>663</v>
      </c>
      <c r="F427" s="201" t="s">
        <v>664</v>
      </c>
      <c r="J427" s="202">
        <f>BK427</f>
        <v>0</v>
      </c>
      <c r="L427" s="85"/>
      <c r="M427" s="87"/>
      <c r="P427" s="88">
        <f>SUM(P428:P434)</f>
        <v>0</v>
      </c>
      <c r="R427" s="88">
        <f>SUM(R428:R434)</f>
        <v>0</v>
      </c>
      <c r="T427" s="89">
        <f>SUM(T428:T434)</f>
        <v>0</v>
      </c>
      <c r="AR427" s="86" t="s">
        <v>80</v>
      </c>
      <c r="AT427" s="90" t="s">
        <v>69</v>
      </c>
      <c r="AU427" s="90" t="s">
        <v>78</v>
      </c>
      <c r="AY427" s="86" t="s">
        <v>125</v>
      </c>
      <c r="BK427" s="91">
        <f>SUM(BK428:BK434)</f>
        <v>0</v>
      </c>
    </row>
    <row r="428" spans="2:65" s="1" customFormat="1" ht="37.75" customHeight="1">
      <c r="B428" s="26"/>
      <c r="C428" s="203" t="s">
        <v>665</v>
      </c>
      <c r="D428" s="203" t="s">
        <v>128</v>
      </c>
      <c r="E428" s="204" t="s">
        <v>666</v>
      </c>
      <c r="F428" s="205" t="s">
        <v>667</v>
      </c>
      <c r="G428" s="206" t="s">
        <v>331</v>
      </c>
      <c r="H428" s="207">
        <v>1</v>
      </c>
      <c r="I428" s="219"/>
      <c r="J428" s="208">
        <f>ROUND(I428*H428,2)</f>
        <v>0</v>
      </c>
      <c r="K428" s="92"/>
      <c r="L428" s="26"/>
      <c r="M428" s="93" t="s">
        <v>1</v>
      </c>
      <c r="N428" s="94" t="s">
        <v>35</v>
      </c>
      <c r="O428" s="95">
        <v>0</v>
      </c>
      <c r="P428" s="95">
        <f>O428*H428</f>
        <v>0</v>
      </c>
      <c r="Q428" s="95">
        <v>0</v>
      </c>
      <c r="R428" s="95">
        <f>Q428*H428</f>
        <v>0</v>
      </c>
      <c r="S428" s="95">
        <v>0</v>
      </c>
      <c r="T428" s="96">
        <f>S428*H428</f>
        <v>0</v>
      </c>
      <c r="AR428" s="97" t="s">
        <v>209</v>
      </c>
      <c r="AT428" s="97" t="s">
        <v>128</v>
      </c>
      <c r="AU428" s="97" t="s">
        <v>80</v>
      </c>
      <c r="AY428" s="15" t="s">
        <v>125</v>
      </c>
      <c r="BE428" s="98">
        <f>IF(N428="základní",J428,0)</f>
        <v>0</v>
      </c>
      <c r="BF428" s="98">
        <f>IF(N428="snížená",J428,0)</f>
        <v>0</v>
      </c>
      <c r="BG428" s="98">
        <f>IF(N428="zákl. přenesená",J428,0)</f>
        <v>0</v>
      </c>
      <c r="BH428" s="98">
        <f>IF(N428="sníž. přenesená",J428,0)</f>
        <v>0</v>
      </c>
      <c r="BI428" s="98">
        <f>IF(N428="nulová",J428,0)</f>
        <v>0</v>
      </c>
      <c r="BJ428" s="15" t="s">
        <v>78</v>
      </c>
      <c r="BK428" s="98">
        <f>ROUND(I428*H428,2)</f>
        <v>0</v>
      </c>
      <c r="BL428" s="15" t="s">
        <v>209</v>
      </c>
      <c r="BM428" s="97" t="s">
        <v>668</v>
      </c>
    </row>
    <row r="429" spans="2:65" s="12" customFormat="1">
      <c r="B429" s="99"/>
      <c r="D429" s="209" t="s">
        <v>134</v>
      </c>
      <c r="E429" s="100" t="s">
        <v>1</v>
      </c>
      <c r="F429" s="210" t="s">
        <v>135</v>
      </c>
      <c r="H429" s="100" t="s">
        <v>1</v>
      </c>
      <c r="L429" s="99"/>
      <c r="M429" s="101"/>
      <c r="T429" s="102"/>
      <c r="AT429" s="100" t="s">
        <v>134</v>
      </c>
      <c r="AU429" s="100" t="s">
        <v>80</v>
      </c>
      <c r="AV429" s="12" t="s">
        <v>78</v>
      </c>
      <c r="AW429" s="12" t="s">
        <v>27</v>
      </c>
      <c r="AX429" s="12" t="s">
        <v>70</v>
      </c>
      <c r="AY429" s="100" t="s">
        <v>125</v>
      </c>
    </row>
    <row r="430" spans="2:65" s="13" customFormat="1">
      <c r="B430" s="103"/>
      <c r="D430" s="209" t="s">
        <v>134</v>
      </c>
      <c r="E430" s="104" t="s">
        <v>1</v>
      </c>
      <c r="F430" s="211" t="s">
        <v>78</v>
      </c>
      <c r="H430" s="212">
        <v>1</v>
      </c>
      <c r="L430" s="103"/>
      <c r="M430" s="105"/>
      <c r="T430" s="106"/>
      <c r="AT430" s="104" t="s">
        <v>134</v>
      </c>
      <c r="AU430" s="104" t="s">
        <v>80</v>
      </c>
      <c r="AV430" s="13" t="s">
        <v>80</v>
      </c>
      <c r="AW430" s="13" t="s">
        <v>27</v>
      </c>
      <c r="AX430" s="13" t="s">
        <v>70</v>
      </c>
      <c r="AY430" s="104" t="s">
        <v>125</v>
      </c>
    </row>
    <row r="431" spans="2:65" s="1" customFormat="1" ht="16.5" customHeight="1">
      <c r="B431" s="26"/>
      <c r="C431" s="203" t="s">
        <v>669</v>
      </c>
      <c r="D431" s="203" t="s">
        <v>128</v>
      </c>
      <c r="E431" s="204" t="s">
        <v>670</v>
      </c>
      <c r="F431" s="205" t="s">
        <v>671</v>
      </c>
      <c r="G431" s="206" t="s">
        <v>162</v>
      </c>
      <c r="H431" s="207">
        <v>3</v>
      </c>
      <c r="I431" s="219"/>
      <c r="J431" s="208">
        <f>ROUND(I431*H431,2)</f>
        <v>0</v>
      </c>
      <c r="K431" s="92"/>
      <c r="L431" s="26"/>
      <c r="M431" s="93" t="s">
        <v>1</v>
      </c>
      <c r="N431" s="94" t="s">
        <v>35</v>
      </c>
      <c r="O431" s="95">
        <v>0</v>
      </c>
      <c r="P431" s="95">
        <f>O431*H431</f>
        <v>0</v>
      </c>
      <c r="Q431" s="95">
        <v>0</v>
      </c>
      <c r="R431" s="95">
        <f>Q431*H431</f>
        <v>0</v>
      </c>
      <c r="S431" s="95">
        <v>0</v>
      </c>
      <c r="T431" s="96">
        <f>S431*H431</f>
        <v>0</v>
      </c>
      <c r="AR431" s="97" t="s">
        <v>209</v>
      </c>
      <c r="AT431" s="97" t="s">
        <v>128</v>
      </c>
      <c r="AU431" s="97" t="s">
        <v>80</v>
      </c>
      <c r="AY431" s="15" t="s">
        <v>125</v>
      </c>
      <c r="BE431" s="98">
        <f>IF(N431="základní",J431,0)</f>
        <v>0</v>
      </c>
      <c r="BF431" s="98">
        <f>IF(N431="snížená",J431,0)</f>
        <v>0</v>
      </c>
      <c r="BG431" s="98">
        <f>IF(N431="zákl. přenesená",J431,0)</f>
        <v>0</v>
      </c>
      <c r="BH431" s="98">
        <f>IF(N431="sníž. přenesená",J431,0)</f>
        <v>0</v>
      </c>
      <c r="BI431" s="98">
        <f>IF(N431="nulová",J431,0)</f>
        <v>0</v>
      </c>
      <c r="BJ431" s="15" t="s">
        <v>78</v>
      </c>
      <c r="BK431" s="98">
        <f>ROUND(I431*H431,2)</f>
        <v>0</v>
      </c>
      <c r="BL431" s="15" t="s">
        <v>209</v>
      </c>
      <c r="BM431" s="97" t="s">
        <v>672</v>
      </c>
    </row>
    <row r="432" spans="2:65" s="12" customFormat="1">
      <c r="B432" s="99"/>
      <c r="D432" s="209" t="s">
        <v>134</v>
      </c>
      <c r="E432" s="100" t="s">
        <v>1</v>
      </c>
      <c r="F432" s="210" t="s">
        <v>169</v>
      </c>
      <c r="H432" s="100" t="s">
        <v>1</v>
      </c>
      <c r="L432" s="99"/>
      <c r="M432" s="101"/>
      <c r="T432" s="102"/>
      <c r="AT432" s="100" t="s">
        <v>134</v>
      </c>
      <c r="AU432" s="100" t="s">
        <v>80</v>
      </c>
      <c r="AV432" s="12" t="s">
        <v>78</v>
      </c>
      <c r="AW432" s="12" t="s">
        <v>27</v>
      </c>
      <c r="AX432" s="12" t="s">
        <v>70</v>
      </c>
      <c r="AY432" s="100" t="s">
        <v>125</v>
      </c>
    </row>
    <row r="433" spans="2:65" s="13" customFormat="1">
      <c r="B433" s="103"/>
      <c r="D433" s="209" t="s">
        <v>134</v>
      </c>
      <c r="E433" s="104" t="s">
        <v>1</v>
      </c>
      <c r="F433" s="211" t="s">
        <v>126</v>
      </c>
      <c r="H433" s="212">
        <v>3</v>
      </c>
      <c r="L433" s="103"/>
      <c r="M433" s="105"/>
      <c r="T433" s="106"/>
      <c r="AT433" s="104" t="s">
        <v>134</v>
      </c>
      <c r="AU433" s="104" t="s">
        <v>80</v>
      </c>
      <c r="AV433" s="13" t="s">
        <v>80</v>
      </c>
      <c r="AW433" s="13" t="s">
        <v>27</v>
      </c>
      <c r="AX433" s="13" t="s">
        <v>70</v>
      </c>
      <c r="AY433" s="104" t="s">
        <v>125</v>
      </c>
    </row>
    <row r="434" spans="2:65" s="1" customFormat="1" ht="24.2" customHeight="1">
      <c r="B434" s="26"/>
      <c r="C434" s="203" t="s">
        <v>673</v>
      </c>
      <c r="D434" s="203" t="s">
        <v>128</v>
      </c>
      <c r="E434" s="204" t="s">
        <v>674</v>
      </c>
      <c r="F434" s="205" t="s">
        <v>675</v>
      </c>
      <c r="G434" s="206" t="s">
        <v>501</v>
      </c>
      <c r="H434" s="221"/>
      <c r="I434" s="219"/>
      <c r="J434" s="208">
        <f>ROUND(I434*H434,2)</f>
        <v>0</v>
      </c>
      <c r="K434" s="92"/>
      <c r="L434" s="26"/>
      <c r="M434" s="93" t="s">
        <v>1</v>
      </c>
      <c r="N434" s="94" t="s">
        <v>35</v>
      </c>
      <c r="O434" s="95">
        <v>0</v>
      </c>
      <c r="P434" s="95">
        <f>O434*H434</f>
        <v>0</v>
      </c>
      <c r="Q434" s="95">
        <v>0</v>
      </c>
      <c r="R434" s="95">
        <f>Q434*H434</f>
        <v>0</v>
      </c>
      <c r="S434" s="95">
        <v>0</v>
      </c>
      <c r="T434" s="96">
        <f>S434*H434</f>
        <v>0</v>
      </c>
      <c r="AR434" s="97" t="s">
        <v>209</v>
      </c>
      <c r="AT434" s="97" t="s">
        <v>128</v>
      </c>
      <c r="AU434" s="97" t="s">
        <v>80</v>
      </c>
      <c r="AY434" s="15" t="s">
        <v>125</v>
      </c>
      <c r="BE434" s="98">
        <f>IF(N434="základní",J434,0)</f>
        <v>0</v>
      </c>
      <c r="BF434" s="98">
        <f>IF(N434="snížená",J434,0)</f>
        <v>0</v>
      </c>
      <c r="BG434" s="98">
        <f>IF(N434="zákl. přenesená",J434,0)</f>
        <v>0</v>
      </c>
      <c r="BH434" s="98">
        <f>IF(N434="sníž. přenesená",J434,0)</f>
        <v>0</v>
      </c>
      <c r="BI434" s="98">
        <f>IF(N434="nulová",J434,0)</f>
        <v>0</v>
      </c>
      <c r="BJ434" s="15" t="s">
        <v>78</v>
      </c>
      <c r="BK434" s="98">
        <f>ROUND(I434*H434,2)</f>
        <v>0</v>
      </c>
      <c r="BL434" s="15" t="s">
        <v>209</v>
      </c>
      <c r="BM434" s="97" t="s">
        <v>676</v>
      </c>
    </row>
    <row r="435" spans="2:65" s="11" customFormat="1" ht="22.8" customHeight="1">
      <c r="B435" s="85"/>
      <c r="D435" s="86" t="s">
        <v>69</v>
      </c>
      <c r="E435" s="201" t="s">
        <v>677</v>
      </c>
      <c r="F435" s="201" t="s">
        <v>678</v>
      </c>
      <c r="J435" s="202">
        <f>BK435</f>
        <v>0</v>
      </c>
      <c r="L435" s="85"/>
      <c r="M435" s="87"/>
      <c r="P435" s="88">
        <f>SUM(P436:P444)</f>
        <v>235.287195</v>
      </c>
      <c r="R435" s="88">
        <f>SUM(R436:R444)</f>
        <v>6.9761495</v>
      </c>
      <c r="T435" s="89">
        <f>SUM(T436:T444)</f>
        <v>0</v>
      </c>
      <c r="AR435" s="86" t="s">
        <v>80</v>
      </c>
      <c r="AT435" s="90" t="s">
        <v>69</v>
      </c>
      <c r="AU435" s="90" t="s">
        <v>78</v>
      </c>
      <c r="AY435" s="86" t="s">
        <v>125</v>
      </c>
      <c r="BK435" s="91">
        <f>SUM(BK436:BK444)</f>
        <v>0</v>
      </c>
    </row>
    <row r="436" spans="2:65" s="1" customFormat="1" ht="33" customHeight="1">
      <c r="B436" s="26"/>
      <c r="C436" s="203" t="s">
        <v>679</v>
      </c>
      <c r="D436" s="203" t="s">
        <v>128</v>
      </c>
      <c r="E436" s="204" t="s">
        <v>680</v>
      </c>
      <c r="F436" s="205" t="s">
        <v>681</v>
      </c>
      <c r="G436" s="206" t="s">
        <v>362</v>
      </c>
      <c r="H436" s="207">
        <v>159.155</v>
      </c>
      <c r="I436" s="219"/>
      <c r="J436" s="208">
        <f>ROUND(I436*H436,2)</f>
        <v>0</v>
      </c>
      <c r="K436" s="92"/>
      <c r="L436" s="26"/>
      <c r="M436" s="93" t="s">
        <v>1</v>
      </c>
      <c r="N436" s="94" t="s">
        <v>35</v>
      </c>
      <c r="O436" s="95">
        <v>0.20899999999999999</v>
      </c>
      <c r="P436" s="95">
        <f>O436*H436</f>
        <v>33.263394999999996</v>
      </c>
      <c r="Q436" s="95">
        <v>5.8E-4</v>
      </c>
      <c r="R436" s="95">
        <f>Q436*H436</f>
        <v>9.23099E-2</v>
      </c>
      <c r="S436" s="95">
        <v>0</v>
      </c>
      <c r="T436" s="96">
        <f>S436*H436</f>
        <v>0</v>
      </c>
      <c r="AR436" s="97" t="s">
        <v>209</v>
      </c>
      <c r="AT436" s="97" t="s">
        <v>128</v>
      </c>
      <c r="AU436" s="97" t="s">
        <v>80</v>
      </c>
      <c r="AY436" s="15" t="s">
        <v>125</v>
      </c>
      <c r="BE436" s="98">
        <f>IF(N436="základní",J436,0)</f>
        <v>0</v>
      </c>
      <c r="BF436" s="98">
        <f>IF(N436="snížená",J436,0)</f>
        <v>0</v>
      </c>
      <c r="BG436" s="98">
        <f>IF(N436="zákl. přenesená",J436,0)</f>
        <v>0</v>
      </c>
      <c r="BH436" s="98">
        <f>IF(N436="sníž. přenesená",J436,0)</f>
        <v>0</v>
      </c>
      <c r="BI436" s="98">
        <f>IF(N436="nulová",J436,0)</f>
        <v>0</v>
      </c>
      <c r="BJ436" s="15" t="s">
        <v>78</v>
      </c>
      <c r="BK436" s="98">
        <f>ROUND(I436*H436,2)</f>
        <v>0</v>
      </c>
      <c r="BL436" s="15" t="s">
        <v>209</v>
      </c>
      <c r="BM436" s="97" t="s">
        <v>682</v>
      </c>
    </row>
    <row r="437" spans="2:65" s="12" customFormat="1">
      <c r="B437" s="99"/>
      <c r="D437" s="209" t="s">
        <v>134</v>
      </c>
      <c r="E437" s="100" t="s">
        <v>1</v>
      </c>
      <c r="F437" s="210" t="s">
        <v>169</v>
      </c>
      <c r="H437" s="100" t="s">
        <v>1</v>
      </c>
      <c r="L437" s="99"/>
      <c r="M437" s="101"/>
      <c r="T437" s="102"/>
      <c r="AT437" s="100" t="s">
        <v>134</v>
      </c>
      <c r="AU437" s="100" t="s">
        <v>80</v>
      </c>
      <c r="AV437" s="12" t="s">
        <v>78</v>
      </c>
      <c r="AW437" s="12" t="s">
        <v>27</v>
      </c>
      <c r="AX437" s="12" t="s">
        <v>70</v>
      </c>
      <c r="AY437" s="100" t="s">
        <v>125</v>
      </c>
    </row>
    <row r="438" spans="2:65" s="13" customFormat="1" ht="20.6">
      <c r="B438" s="103"/>
      <c r="D438" s="209" t="s">
        <v>134</v>
      </c>
      <c r="E438" s="104" t="s">
        <v>1</v>
      </c>
      <c r="F438" s="211" t="s">
        <v>683</v>
      </c>
      <c r="H438" s="212">
        <v>159.155</v>
      </c>
      <c r="L438" s="103"/>
      <c r="M438" s="105"/>
      <c r="T438" s="106"/>
      <c r="AT438" s="104" t="s">
        <v>134</v>
      </c>
      <c r="AU438" s="104" t="s">
        <v>80</v>
      </c>
      <c r="AV438" s="13" t="s">
        <v>80</v>
      </c>
      <c r="AW438" s="13" t="s">
        <v>27</v>
      </c>
      <c r="AX438" s="13" t="s">
        <v>70</v>
      </c>
      <c r="AY438" s="104" t="s">
        <v>125</v>
      </c>
    </row>
    <row r="439" spans="2:65" s="1" customFormat="1" ht="37.75" customHeight="1">
      <c r="B439" s="26"/>
      <c r="C439" s="203" t="s">
        <v>684</v>
      </c>
      <c r="D439" s="203" t="s">
        <v>128</v>
      </c>
      <c r="E439" s="204" t="s">
        <v>685</v>
      </c>
      <c r="F439" s="205" t="s">
        <v>686</v>
      </c>
      <c r="G439" s="206" t="s">
        <v>145</v>
      </c>
      <c r="H439" s="207">
        <v>176.44</v>
      </c>
      <c r="I439" s="219"/>
      <c r="J439" s="208">
        <f>ROUND(I439*H439,2)</f>
        <v>0</v>
      </c>
      <c r="K439" s="92"/>
      <c r="L439" s="26"/>
      <c r="M439" s="93" t="s">
        <v>1</v>
      </c>
      <c r="N439" s="94" t="s">
        <v>35</v>
      </c>
      <c r="O439" s="95">
        <v>1.145</v>
      </c>
      <c r="P439" s="95">
        <f>O439*H439</f>
        <v>202.02379999999999</v>
      </c>
      <c r="Q439" s="95">
        <v>9.0900000000000009E-3</v>
      </c>
      <c r="R439" s="95">
        <f>Q439*H439</f>
        <v>1.6038396000000001</v>
      </c>
      <c r="S439" s="95">
        <v>0</v>
      </c>
      <c r="T439" s="96">
        <f>S439*H439</f>
        <v>0</v>
      </c>
      <c r="AR439" s="97" t="s">
        <v>209</v>
      </c>
      <c r="AT439" s="97" t="s">
        <v>128</v>
      </c>
      <c r="AU439" s="97" t="s">
        <v>80</v>
      </c>
      <c r="AY439" s="15" t="s">
        <v>125</v>
      </c>
      <c r="BE439" s="98">
        <f>IF(N439="základní",J439,0)</f>
        <v>0</v>
      </c>
      <c r="BF439" s="98">
        <f>IF(N439="snížená",J439,0)</f>
        <v>0</v>
      </c>
      <c r="BG439" s="98">
        <f>IF(N439="zákl. přenesená",J439,0)</f>
        <v>0</v>
      </c>
      <c r="BH439" s="98">
        <f>IF(N439="sníž. přenesená",J439,0)</f>
        <v>0</v>
      </c>
      <c r="BI439" s="98">
        <f>IF(N439="nulová",J439,0)</f>
        <v>0</v>
      </c>
      <c r="BJ439" s="15" t="s">
        <v>78</v>
      </c>
      <c r="BK439" s="98">
        <f>ROUND(I439*H439,2)</f>
        <v>0</v>
      </c>
      <c r="BL439" s="15" t="s">
        <v>209</v>
      </c>
      <c r="BM439" s="97" t="s">
        <v>687</v>
      </c>
    </row>
    <row r="440" spans="2:65" s="12" customFormat="1">
      <c r="B440" s="99"/>
      <c r="D440" s="209" t="s">
        <v>134</v>
      </c>
      <c r="E440" s="100" t="s">
        <v>1</v>
      </c>
      <c r="F440" s="210" t="s">
        <v>169</v>
      </c>
      <c r="H440" s="100" t="s">
        <v>1</v>
      </c>
      <c r="L440" s="99"/>
      <c r="M440" s="101"/>
      <c r="T440" s="102"/>
      <c r="AT440" s="100" t="s">
        <v>134</v>
      </c>
      <c r="AU440" s="100" t="s">
        <v>80</v>
      </c>
      <c r="AV440" s="12" t="s">
        <v>78</v>
      </c>
      <c r="AW440" s="12" t="s">
        <v>27</v>
      </c>
      <c r="AX440" s="12" t="s">
        <v>70</v>
      </c>
      <c r="AY440" s="100" t="s">
        <v>125</v>
      </c>
    </row>
    <row r="441" spans="2:65" s="13" customFormat="1">
      <c r="B441" s="103"/>
      <c r="D441" s="209" t="s">
        <v>134</v>
      </c>
      <c r="E441" s="104" t="s">
        <v>1</v>
      </c>
      <c r="F441" s="211" t="s">
        <v>170</v>
      </c>
      <c r="H441" s="212">
        <v>176.44</v>
      </c>
      <c r="L441" s="103"/>
      <c r="M441" s="105"/>
      <c r="T441" s="106"/>
      <c r="AT441" s="104" t="s">
        <v>134</v>
      </c>
      <c r="AU441" s="104" t="s">
        <v>80</v>
      </c>
      <c r="AV441" s="13" t="s">
        <v>80</v>
      </c>
      <c r="AW441" s="13" t="s">
        <v>27</v>
      </c>
      <c r="AX441" s="13" t="s">
        <v>70</v>
      </c>
      <c r="AY441" s="104" t="s">
        <v>125</v>
      </c>
    </row>
    <row r="442" spans="2:65" s="1" customFormat="1" ht="16.5" customHeight="1">
      <c r="B442" s="26"/>
      <c r="C442" s="213" t="s">
        <v>688</v>
      </c>
      <c r="D442" s="213" t="s">
        <v>262</v>
      </c>
      <c r="E442" s="214" t="s">
        <v>689</v>
      </c>
      <c r="F442" s="215" t="s">
        <v>690</v>
      </c>
      <c r="G442" s="216" t="s">
        <v>145</v>
      </c>
      <c r="H442" s="217">
        <v>240</v>
      </c>
      <c r="I442" s="220"/>
      <c r="J442" s="218">
        <f>ROUND(I442*H442,2)</f>
        <v>0</v>
      </c>
      <c r="K442" s="107"/>
      <c r="L442" s="108"/>
      <c r="M442" s="109" t="s">
        <v>1</v>
      </c>
      <c r="N442" s="110" t="s">
        <v>35</v>
      </c>
      <c r="O442" s="95">
        <v>0</v>
      </c>
      <c r="P442" s="95">
        <f>O442*H442</f>
        <v>0</v>
      </c>
      <c r="Q442" s="95">
        <v>2.1999999999999999E-2</v>
      </c>
      <c r="R442" s="95">
        <f>Q442*H442</f>
        <v>5.2799999999999994</v>
      </c>
      <c r="S442" s="95">
        <v>0</v>
      </c>
      <c r="T442" s="96">
        <f>S442*H442</f>
        <v>0</v>
      </c>
      <c r="AR442" s="97" t="s">
        <v>286</v>
      </c>
      <c r="AT442" s="97" t="s">
        <v>262</v>
      </c>
      <c r="AU442" s="97" t="s">
        <v>80</v>
      </c>
      <c r="AY442" s="15" t="s">
        <v>125</v>
      </c>
      <c r="BE442" s="98">
        <f>IF(N442="základní",J442,0)</f>
        <v>0</v>
      </c>
      <c r="BF442" s="98">
        <f>IF(N442="snížená",J442,0)</f>
        <v>0</v>
      </c>
      <c r="BG442" s="98">
        <f>IF(N442="zákl. přenesená",J442,0)</f>
        <v>0</v>
      </c>
      <c r="BH442" s="98">
        <f>IF(N442="sníž. přenesená",J442,0)</f>
        <v>0</v>
      </c>
      <c r="BI442" s="98">
        <f>IF(N442="nulová",J442,0)</f>
        <v>0</v>
      </c>
      <c r="BJ442" s="15" t="s">
        <v>78</v>
      </c>
      <c r="BK442" s="98">
        <f>ROUND(I442*H442,2)</f>
        <v>0</v>
      </c>
      <c r="BL442" s="15" t="s">
        <v>209</v>
      </c>
      <c r="BM442" s="97" t="s">
        <v>691</v>
      </c>
    </row>
    <row r="443" spans="2:65" s="13" customFormat="1">
      <c r="B443" s="103"/>
      <c r="D443" s="209" t="s">
        <v>134</v>
      </c>
      <c r="E443" s="104" t="s">
        <v>1</v>
      </c>
      <c r="F443" s="211" t="s">
        <v>692</v>
      </c>
      <c r="H443" s="212">
        <v>240</v>
      </c>
      <c r="L443" s="103"/>
      <c r="M443" s="105"/>
      <c r="T443" s="106"/>
      <c r="AT443" s="104" t="s">
        <v>134</v>
      </c>
      <c r="AU443" s="104" t="s">
        <v>80</v>
      </c>
      <c r="AV443" s="13" t="s">
        <v>80</v>
      </c>
      <c r="AW443" s="13" t="s">
        <v>27</v>
      </c>
      <c r="AX443" s="13" t="s">
        <v>70</v>
      </c>
      <c r="AY443" s="104" t="s">
        <v>125</v>
      </c>
    </row>
    <row r="444" spans="2:65" s="1" customFormat="1" ht="24.2" customHeight="1">
      <c r="B444" s="26"/>
      <c r="C444" s="203" t="s">
        <v>693</v>
      </c>
      <c r="D444" s="203" t="s">
        <v>128</v>
      </c>
      <c r="E444" s="204" t="s">
        <v>694</v>
      </c>
      <c r="F444" s="205" t="s">
        <v>695</v>
      </c>
      <c r="G444" s="206" t="s">
        <v>501</v>
      </c>
      <c r="H444" s="221"/>
      <c r="I444" s="219"/>
      <c r="J444" s="208">
        <f>ROUND(I444*H444,2)</f>
        <v>0</v>
      </c>
      <c r="K444" s="92"/>
      <c r="L444" s="26"/>
      <c r="M444" s="93" t="s">
        <v>1</v>
      </c>
      <c r="N444" s="94" t="s">
        <v>35</v>
      </c>
      <c r="O444" s="95">
        <v>0</v>
      </c>
      <c r="P444" s="95">
        <f>O444*H444</f>
        <v>0</v>
      </c>
      <c r="Q444" s="95">
        <v>0</v>
      </c>
      <c r="R444" s="95">
        <f>Q444*H444</f>
        <v>0</v>
      </c>
      <c r="S444" s="95">
        <v>0</v>
      </c>
      <c r="T444" s="96">
        <f>S444*H444</f>
        <v>0</v>
      </c>
      <c r="AR444" s="97" t="s">
        <v>209</v>
      </c>
      <c r="AT444" s="97" t="s">
        <v>128</v>
      </c>
      <c r="AU444" s="97" t="s">
        <v>80</v>
      </c>
      <c r="AY444" s="15" t="s">
        <v>125</v>
      </c>
      <c r="BE444" s="98">
        <f>IF(N444="základní",J444,0)</f>
        <v>0</v>
      </c>
      <c r="BF444" s="98">
        <f>IF(N444="snížená",J444,0)</f>
        <v>0</v>
      </c>
      <c r="BG444" s="98">
        <f>IF(N444="zákl. přenesená",J444,0)</f>
        <v>0</v>
      </c>
      <c r="BH444" s="98">
        <f>IF(N444="sníž. přenesená",J444,0)</f>
        <v>0</v>
      </c>
      <c r="BI444" s="98">
        <f>IF(N444="nulová",J444,0)</f>
        <v>0</v>
      </c>
      <c r="BJ444" s="15" t="s">
        <v>78</v>
      </c>
      <c r="BK444" s="98">
        <f>ROUND(I444*H444,2)</f>
        <v>0</v>
      </c>
      <c r="BL444" s="15" t="s">
        <v>209</v>
      </c>
      <c r="BM444" s="97" t="s">
        <v>696</v>
      </c>
    </row>
    <row r="445" spans="2:65" s="11" customFormat="1" ht="22.8" customHeight="1">
      <c r="B445" s="85"/>
      <c r="D445" s="86" t="s">
        <v>69</v>
      </c>
      <c r="E445" s="201" t="s">
        <v>697</v>
      </c>
      <c r="F445" s="201" t="s">
        <v>698</v>
      </c>
      <c r="J445" s="202">
        <f>BK445</f>
        <v>0</v>
      </c>
      <c r="L445" s="85"/>
      <c r="M445" s="87"/>
      <c r="P445" s="88">
        <f>SUM(P446:P451)</f>
        <v>49.7926</v>
      </c>
      <c r="R445" s="88">
        <f>SUM(R446:R451)</f>
        <v>1.27581794</v>
      </c>
      <c r="T445" s="89">
        <f>SUM(T446:T451)</f>
        <v>0</v>
      </c>
      <c r="AR445" s="86" t="s">
        <v>80</v>
      </c>
      <c r="AT445" s="90" t="s">
        <v>69</v>
      </c>
      <c r="AU445" s="90" t="s">
        <v>78</v>
      </c>
      <c r="AY445" s="86" t="s">
        <v>125</v>
      </c>
      <c r="BK445" s="91">
        <f>SUM(BK446:BK451)</f>
        <v>0</v>
      </c>
    </row>
    <row r="446" spans="2:65" s="1" customFormat="1" ht="33" customHeight="1">
      <c r="B446" s="26"/>
      <c r="C446" s="203" t="s">
        <v>434</v>
      </c>
      <c r="D446" s="203" t="s">
        <v>128</v>
      </c>
      <c r="E446" s="204" t="s">
        <v>699</v>
      </c>
      <c r="F446" s="205" t="s">
        <v>700</v>
      </c>
      <c r="G446" s="206" t="s">
        <v>145</v>
      </c>
      <c r="H446" s="207">
        <v>45.265999999999998</v>
      </c>
      <c r="I446" s="219"/>
      <c r="J446" s="208">
        <f>ROUND(I446*H446,2)</f>
        <v>0</v>
      </c>
      <c r="K446" s="92"/>
      <c r="L446" s="26"/>
      <c r="M446" s="93" t="s">
        <v>1</v>
      </c>
      <c r="N446" s="94" t="s">
        <v>35</v>
      </c>
      <c r="O446" s="95">
        <v>1.1000000000000001</v>
      </c>
      <c r="P446" s="95">
        <f>O446*H446</f>
        <v>49.7926</v>
      </c>
      <c r="Q446" s="95">
        <v>9.0900000000000009E-3</v>
      </c>
      <c r="R446" s="95">
        <f>Q446*H446</f>
        <v>0.41146794000000003</v>
      </c>
      <c r="S446" s="95">
        <v>0</v>
      </c>
      <c r="T446" s="96">
        <f>S446*H446</f>
        <v>0</v>
      </c>
      <c r="AR446" s="97" t="s">
        <v>209</v>
      </c>
      <c r="AT446" s="97" t="s">
        <v>128</v>
      </c>
      <c r="AU446" s="97" t="s">
        <v>80</v>
      </c>
      <c r="AY446" s="15" t="s">
        <v>125</v>
      </c>
      <c r="BE446" s="98">
        <f>IF(N446="základní",J446,0)</f>
        <v>0</v>
      </c>
      <c r="BF446" s="98">
        <f>IF(N446="snížená",J446,0)</f>
        <v>0</v>
      </c>
      <c r="BG446" s="98">
        <f>IF(N446="zákl. přenesená",J446,0)</f>
        <v>0</v>
      </c>
      <c r="BH446" s="98">
        <f>IF(N446="sníž. přenesená",J446,0)</f>
        <v>0</v>
      </c>
      <c r="BI446" s="98">
        <f>IF(N446="nulová",J446,0)</f>
        <v>0</v>
      </c>
      <c r="BJ446" s="15" t="s">
        <v>78</v>
      </c>
      <c r="BK446" s="98">
        <f>ROUND(I446*H446,2)</f>
        <v>0</v>
      </c>
      <c r="BL446" s="15" t="s">
        <v>209</v>
      </c>
      <c r="BM446" s="97" t="s">
        <v>701</v>
      </c>
    </row>
    <row r="447" spans="2:65" s="12" customFormat="1">
      <c r="B447" s="99"/>
      <c r="D447" s="209" t="s">
        <v>134</v>
      </c>
      <c r="E447" s="100" t="s">
        <v>1</v>
      </c>
      <c r="F447" s="210" t="s">
        <v>135</v>
      </c>
      <c r="H447" s="100" t="s">
        <v>1</v>
      </c>
      <c r="L447" s="99"/>
      <c r="M447" s="101"/>
      <c r="T447" s="102"/>
      <c r="AT447" s="100" t="s">
        <v>134</v>
      </c>
      <c r="AU447" s="100" t="s">
        <v>80</v>
      </c>
      <c r="AV447" s="12" t="s">
        <v>78</v>
      </c>
      <c r="AW447" s="12" t="s">
        <v>27</v>
      </c>
      <c r="AX447" s="12" t="s">
        <v>70</v>
      </c>
      <c r="AY447" s="100" t="s">
        <v>125</v>
      </c>
    </row>
    <row r="448" spans="2:65" s="13" customFormat="1" ht="20.6">
      <c r="B448" s="103"/>
      <c r="D448" s="209" t="s">
        <v>134</v>
      </c>
      <c r="E448" s="104" t="s">
        <v>1</v>
      </c>
      <c r="F448" s="211" t="s">
        <v>702</v>
      </c>
      <c r="H448" s="212">
        <v>45.265999999999998</v>
      </c>
      <c r="L448" s="103"/>
      <c r="M448" s="105"/>
      <c r="T448" s="106"/>
      <c r="AT448" s="104" t="s">
        <v>134</v>
      </c>
      <c r="AU448" s="104" t="s">
        <v>80</v>
      </c>
      <c r="AV448" s="13" t="s">
        <v>80</v>
      </c>
      <c r="AW448" s="13" t="s">
        <v>27</v>
      </c>
      <c r="AX448" s="13" t="s">
        <v>70</v>
      </c>
      <c r="AY448" s="104" t="s">
        <v>125</v>
      </c>
    </row>
    <row r="449" spans="2:65" s="1" customFormat="1" ht="16.5" customHeight="1">
      <c r="B449" s="26"/>
      <c r="C449" s="213" t="s">
        <v>703</v>
      </c>
      <c r="D449" s="213" t="s">
        <v>262</v>
      </c>
      <c r="E449" s="214" t="s">
        <v>704</v>
      </c>
      <c r="F449" s="215" t="s">
        <v>705</v>
      </c>
      <c r="G449" s="216" t="s">
        <v>145</v>
      </c>
      <c r="H449" s="217">
        <v>59</v>
      </c>
      <c r="I449" s="220"/>
      <c r="J449" s="218">
        <f>ROUND(I449*H449,2)</f>
        <v>0</v>
      </c>
      <c r="K449" s="107"/>
      <c r="L449" s="108"/>
      <c r="M449" s="109" t="s">
        <v>1</v>
      </c>
      <c r="N449" s="110" t="s">
        <v>35</v>
      </c>
      <c r="O449" s="95">
        <v>0</v>
      </c>
      <c r="P449" s="95">
        <f>O449*H449</f>
        <v>0</v>
      </c>
      <c r="Q449" s="95">
        <v>1.465E-2</v>
      </c>
      <c r="R449" s="95">
        <f>Q449*H449</f>
        <v>0.86434999999999995</v>
      </c>
      <c r="S449" s="95">
        <v>0</v>
      </c>
      <c r="T449" s="96">
        <f>S449*H449</f>
        <v>0</v>
      </c>
      <c r="AR449" s="97" t="s">
        <v>286</v>
      </c>
      <c r="AT449" s="97" t="s">
        <v>262</v>
      </c>
      <c r="AU449" s="97" t="s">
        <v>80</v>
      </c>
      <c r="AY449" s="15" t="s">
        <v>125</v>
      </c>
      <c r="BE449" s="98">
        <f>IF(N449="základní",J449,0)</f>
        <v>0</v>
      </c>
      <c r="BF449" s="98">
        <f>IF(N449="snížená",J449,0)</f>
        <v>0</v>
      </c>
      <c r="BG449" s="98">
        <f>IF(N449="zákl. přenesená",J449,0)</f>
        <v>0</v>
      </c>
      <c r="BH449" s="98">
        <f>IF(N449="sníž. přenesená",J449,0)</f>
        <v>0</v>
      </c>
      <c r="BI449" s="98">
        <f>IF(N449="nulová",J449,0)</f>
        <v>0</v>
      </c>
      <c r="BJ449" s="15" t="s">
        <v>78</v>
      </c>
      <c r="BK449" s="98">
        <f>ROUND(I449*H449,2)</f>
        <v>0</v>
      </c>
      <c r="BL449" s="15" t="s">
        <v>209</v>
      </c>
      <c r="BM449" s="97" t="s">
        <v>706</v>
      </c>
    </row>
    <row r="450" spans="2:65" s="13" customFormat="1">
      <c r="B450" s="103"/>
      <c r="D450" s="209" t="s">
        <v>134</v>
      </c>
      <c r="E450" s="104" t="s">
        <v>1</v>
      </c>
      <c r="F450" s="211" t="s">
        <v>410</v>
      </c>
      <c r="H450" s="212">
        <v>59</v>
      </c>
      <c r="L450" s="103"/>
      <c r="M450" s="105"/>
      <c r="T450" s="106"/>
      <c r="AT450" s="104" t="s">
        <v>134</v>
      </c>
      <c r="AU450" s="104" t="s">
        <v>80</v>
      </c>
      <c r="AV450" s="13" t="s">
        <v>80</v>
      </c>
      <c r="AW450" s="13" t="s">
        <v>27</v>
      </c>
      <c r="AX450" s="13" t="s">
        <v>70</v>
      </c>
      <c r="AY450" s="104" t="s">
        <v>125</v>
      </c>
    </row>
    <row r="451" spans="2:65" s="1" customFormat="1" ht="24.2" customHeight="1">
      <c r="B451" s="26"/>
      <c r="C451" s="203" t="s">
        <v>707</v>
      </c>
      <c r="D451" s="203" t="s">
        <v>128</v>
      </c>
      <c r="E451" s="204" t="s">
        <v>708</v>
      </c>
      <c r="F451" s="205" t="s">
        <v>709</v>
      </c>
      <c r="G451" s="206" t="s">
        <v>501</v>
      </c>
      <c r="H451" s="221"/>
      <c r="I451" s="219"/>
      <c r="J451" s="208">
        <f>ROUND(I451*H451,2)</f>
        <v>0</v>
      </c>
      <c r="K451" s="92"/>
      <c r="L451" s="26"/>
      <c r="M451" s="93" t="s">
        <v>1</v>
      </c>
      <c r="N451" s="94" t="s">
        <v>35</v>
      </c>
      <c r="O451" s="95">
        <v>0</v>
      </c>
      <c r="P451" s="95">
        <f>O451*H451</f>
        <v>0</v>
      </c>
      <c r="Q451" s="95">
        <v>0</v>
      </c>
      <c r="R451" s="95">
        <f>Q451*H451</f>
        <v>0</v>
      </c>
      <c r="S451" s="95">
        <v>0</v>
      </c>
      <c r="T451" s="96">
        <f>S451*H451</f>
        <v>0</v>
      </c>
      <c r="AR451" s="97" t="s">
        <v>209</v>
      </c>
      <c r="AT451" s="97" t="s">
        <v>128</v>
      </c>
      <c r="AU451" s="97" t="s">
        <v>80</v>
      </c>
      <c r="AY451" s="15" t="s">
        <v>125</v>
      </c>
      <c r="BE451" s="98">
        <f>IF(N451="základní",J451,0)</f>
        <v>0</v>
      </c>
      <c r="BF451" s="98">
        <f>IF(N451="snížená",J451,0)</f>
        <v>0</v>
      </c>
      <c r="BG451" s="98">
        <f>IF(N451="zákl. přenesená",J451,0)</f>
        <v>0</v>
      </c>
      <c r="BH451" s="98">
        <f>IF(N451="sníž. přenesená",J451,0)</f>
        <v>0</v>
      </c>
      <c r="BI451" s="98">
        <f>IF(N451="nulová",J451,0)</f>
        <v>0</v>
      </c>
      <c r="BJ451" s="15" t="s">
        <v>78</v>
      </c>
      <c r="BK451" s="98">
        <f>ROUND(I451*H451,2)</f>
        <v>0</v>
      </c>
      <c r="BL451" s="15" t="s">
        <v>209</v>
      </c>
      <c r="BM451" s="97" t="s">
        <v>710</v>
      </c>
    </row>
    <row r="452" spans="2:65" s="11" customFormat="1" ht="22.8" customHeight="1">
      <c r="B452" s="85"/>
      <c r="D452" s="86" t="s">
        <v>69</v>
      </c>
      <c r="E452" s="201" t="s">
        <v>711</v>
      </c>
      <c r="F452" s="201" t="s">
        <v>712</v>
      </c>
      <c r="J452" s="202">
        <f>BK452</f>
        <v>0</v>
      </c>
      <c r="L452" s="85"/>
      <c r="M452" s="87"/>
      <c r="P452" s="88">
        <f>SUM(P453:P459)</f>
        <v>13.839786</v>
      </c>
      <c r="R452" s="88">
        <f>SUM(R453:R459)</f>
        <v>1.0074940000000001E-2</v>
      </c>
      <c r="T452" s="89">
        <f>SUM(T453:T459)</f>
        <v>0</v>
      </c>
      <c r="AR452" s="86" t="s">
        <v>80</v>
      </c>
      <c r="AT452" s="90" t="s">
        <v>69</v>
      </c>
      <c r="AU452" s="90" t="s">
        <v>78</v>
      </c>
      <c r="AY452" s="86" t="s">
        <v>125</v>
      </c>
      <c r="BK452" s="91">
        <f>SUM(BK453:BK459)</f>
        <v>0</v>
      </c>
    </row>
    <row r="453" spans="2:65" s="1" customFormat="1" ht="24.2" customHeight="1">
      <c r="B453" s="26"/>
      <c r="C453" s="203" t="s">
        <v>713</v>
      </c>
      <c r="D453" s="203" t="s">
        <v>128</v>
      </c>
      <c r="E453" s="204" t="s">
        <v>714</v>
      </c>
      <c r="F453" s="205" t="s">
        <v>715</v>
      </c>
      <c r="G453" s="206" t="s">
        <v>145</v>
      </c>
      <c r="H453" s="207">
        <v>26.513000000000002</v>
      </c>
      <c r="I453" s="219"/>
      <c r="J453" s="208">
        <f>ROUND(I453*H453,2)</f>
        <v>0</v>
      </c>
      <c r="K453" s="92"/>
      <c r="L453" s="26"/>
      <c r="M453" s="93" t="s">
        <v>1</v>
      </c>
      <c r="N453" s="94" t="s">
        <v>35</v>
      </c>
      <c r="O453" s="95">
        <v>0.184</v>
      </c>
      <c r="P453" s="95">
        <f>O453*H453</f>
        <v>4.8783919999999998</v>
      </c>
      <c r="Q453" s="95">
        <v>1.3999999999999999E-4</v>
      </c>
      <c r="R453" s="95">
        <f>Q453*H453</f>
        <v>3.7118199999999998E-3</v>
      </c>
      <c r="S453" s="95">
        <v>0</v>
      </c>
      <c r="T453" s="96">
        <f>S453*H453</f>
        <v>0</v>
      </c>
      <c r="AR453" s="97" t="s">
        <v>209</v>
      </c>
      <c r="AT453" s="97" t="s">
        <v>128</v>
      </c>
      <c r="AU453" s="97" t="s">
        <v>80</v>
      </c>
      <c r="AY453" s="15" t="s">
        <v>125</v>
      </c>
      <c r="BE453" s="98">
        <f>IF(N453="základní",J453,0)</f>
        <v>0</v>
      </c>
      <c r="BF453" s="98">
        <f>IF(N453="snížená",J453,0)</f>
        <v>0</v>
      </c>
      <c r="BG453" s="98">
        <f>IF(N453="zákl. přenesená",J453,0)</f>
        <v>0</v>
      </c>
      <c r="BH453" s="98">
        <f>IF(N453="sníž. přenesená",J453,0)</f>
        <v>0</v>
      </c>
      <c r="BI453" s="98">
        <f>IF(N453="nulová",J453,0)</f>
        <v>0</v>
      </c>
      <c r="BJ453" s="15" t="s">
        <v>78</v>
      </c>
      <c r="BK453" s="98">
        <f>ROUND(I453*H453,2)</f>
        <v>0</v>
      </c>
      <c r="BL453" s="15" t="s">
        <v>209</v>
      </c>
      <c r="BM453" s="97" t="s">
        <v>716</v>
      </c>
    </row>
    <row r="454" spans="2:65" s="12" customFormat="1">
      <c r="B454" s="99"/>
      <c r="D454" s="209" t="s">
        <v>134</v>
      </c>
      <c r="E454" s="100" t="s">
        <v>1</v>
      </c>
      <c r="F454" s="210" t="s">
        <v>135</v>
      </c>
      <c r="H454" s="100" t="s">
        <v>1</v>
      </c>
      <c r="L454" s="99"/>
      <c r="M454" s="101"/>
      <c r="T454" s="102"/>
      <c r="AT454" s="100" t="s">
        <v>134</v>
      </c>
      <c r="AU454" s="100" t="s">
        <v>80</v>
      </c>
      <c r="AV454" s="12" t="s">
        <v>78</v>
      </c>
      <c r="AW454" s="12" t="s">
        <v>27</v>
      </c>
      <c r="AX454" s="12" t="s">
        <v>70</v>
      </c>
      <c r="AY454" s="100" t="s">
        <v>125</v>
      </c>
    </row>
    <row r="455" spans="2:65" s="13" customFormat="1">
      <c r="B455" s="103"/>
      <c r="D455" s="209" t="s">
        <v>134</v>
      </c>
      <c r="E455" s="104" t="s">
        <v>1</v>
      </c>
      <c r="F455" s="211" t="s">
        <v>717</v>
      </c>
      <c r="H455" s="212">
        <v>26.513000000000002</v>
      </c>
      <c r="L455" s="103"/>
      <c r="M455" s="105"/>
      <c r="T455" s="106"/>
      <c r="AT455" s="104" t="s">
        <v>134</v>
      </c>
      <c r="AU455" s="104" t="s">
        <v>80</v>
      </c>
      <c r="AV455" s="13" t="s">
        <v>80</v>
      </c>
      <c r="AW455" s="13" t="s">
        <v>27</v>
      </c>
      <c r="AX455" s="13" t="s">
        <v>70</v>
      </c>
      <c r="AY455" s="104" t="s">
        <v>125</v>
      </c>
    </row>
    <row r="456" spans="2:65" s="1" customFormat="1" ht="24.2" customHeight="1">
      <c r="B456" s="26"/>
      <c r="C456" s="203" t="s">
        <v>718</v>
      </c>
      <c r="D456" s="203" t="s">
        <v>128</v>
      </c>
      <c r="E456" s="204" t="s">
        <v>719</v>
      </c>
      <c r="F456" s="205" t="s">
        <v>720</v>
      </c>
      <c r="G456" s="206" t="s">
        <v>145</v>
      </c>
      <c r="H456" s="207">
        <v>26.513000000000002</v>
      </c>
      <c r="I456" s="219"/>
      <c r="J456" s="208">
        <f>ROUND(I456*H456,2)</f>
        <v>0</v>
      </c>
      <c r="K456" s="92"/>
      <c r="L456" s="26"/>
      <c r="M456" s="93" t="s">
        <v>1</v>
      </c>
      <c r="N456" s="94" t="s">
        <v>35</v>
      </c>
      <c r="O456" s="95">
        <v>0.16600000000000001</v>
      </c>
      <c r="P456" s="95">
        <f>O456*H456</f>
        <v>4.4011580000000006</v>
      </c>
      <c r="Q456" s="95">
        <v>1.2E-4</v>
      </c>
      <c r="R456" s="95">
        <f>Q456*H456</f>
        <v>3.1815600000000004E-3</v>
      </c>
      <c r="S456" s="95">
        <v>0</v>
      </c>
      <c r="T456" s="96">
        <f>S456*H456</f>
        <v>0</v>
      </c>
      <c r="AR456" s="97" t="s">
        <v>209</v>
      </c>
      <c r="AT456" s="97" t="s">
        <v>128</v>
      </c>
      <c r="AU456" s="97" t="s">
        <v>80</v>
      </c>
      <c r="AY456" s="15" t="s">
        <v>125</v>
      </c>
      <c r="BE456" s="98">
        <f>IF(N456="základní",J456,0)</f>
        <v>0</v>
      </c>
      <c r="BF456" s="98">
        <f>IF(N456="snížená",J456,0)</f>
        <v>0</v>
      </c>
      <c r="BG456" s="98">
        <f>IF(N456="zákl. přenesená",J456,0)</f>
        <v>0</v>
      </c>
      <c r="BH456" s="98">
        <f>IF(N456="sníž. přenesená",J456,0)</f>
        <v>0</v>
      </c>
      <c r="BI456" s="98">
        <f>IF(N456="nulová",J456,0)</f>
        <v>0</v>
      </c>
      <c r="BJ456" s="15" t="s">
        <v>78</v>
      </c>
      <c r="BK456" s="98">
        <f>ROUND(I456*H456,2)</f>
        <v>0</v>
      </c>
      <c r="BL456" s="15" t="s">
        <v>209</v>
      </c>
      <c r="BM456" s="97" t="s">
        <v>721</v>
      </c>
    </row>
    <row r="457" spans="2:65" s="13" customFormat="1">
      <c r="B457" s="103"/>
      <c r="D457" s="209" t="s">
        <v>134</v>
      </c>
      <c r="E457" s="104" t="s">
        <v>1</v>
      </c>
      <c r="F457" s="211" t="s">
        <v>722</v>
      </c>
      <c r="H457" s="212">
        <v>26.513000000000002</v>
      </c>
      <c r="L457" s="103"/>
      <c r="M457" s="105"/>
      <c r="T457" s="106"/>
      <c r="AT457" s="104" t="s">
        <v>134</v>
      </c>
      <c r="AU457" s="104" t="s">
        <v>80</v>
      </c>
      <c r="AV457" s="13" t="s">
        <v>80</v>
      </c>
      <c r="AW457" s="13" t="s">
        <v>27</v>
      </c>
      <c r="AX457" s="13" t="s">
        <v>70</v>
      </c>
      <c r="AY457" s="104" t="s">
        <v>125</v>
      </c>
    </row>
    <row r="458" spans="2:65" s="1" customFormat="1" ht="24.2" customHeight="1">
      <c r="B458" s="26"/>
      <c r="C458" s="203" t="s">
        <v>723</v>
      </c>
      <c r="D458" s="203" t="s">
        <v>128</v>
      </c>
      <c r="E458" s="204" t="s">
        <v>724</v>
      </c>
      <c r="F458" s="205" t="s">
        <v>725</v>
      </c>
      <c r="G458" s="206" t="s">
        <v>145</v>
      </c>
      <c r="H458" s="207">
        <v>26.513000000000002</v>
      </c>
      <c r="I458" s="219"/>
      <c r="J458" s="208">
        <f>ROUND(I458*H458,2)</f>
        <v>0</v>
      </c>
      <c r="K458" s="92"/>
      <c r="L458" s="26"/>
      <c r="M458" s="93" t="s">
        <v>1</v>
      </c>
      <c r="N458" s="94" t="s">
        <v>35</v>
      </c>
      <c r="O458" s="95">
        <v>0.17199999999999999</v>
      </c>
      <c r="P458" s="95">
        <f>O458*H458</f>
        <v>4.5602359999999997</v>
      </c>
      <c r="Q458" s="95">
        <v>1.2E-4</v>
      </c>
      <c r="R458" s="95">
        <f>Q458*H458</f>
        <v>3.1815600000000004E-3</v>
      </c>
      <c r="S458" s="95">
        <v>0</v>
      </c>
      <c r="T458" s="96">
        <f>S458*H458</f>
        <v>0</v>
      </c>
      <c r="AR458" s="97" t="s">
        <v>209</v>
      </c>
      <c r="AT458" s="97" t="s">
        <v>128</v>
      </c>
      <c r="AU458" s="97" t="s">
        <v>80</v>
      </c>
      <c r="AY458" s="15" t="s">
        <v>125</v>
      </c>
      <c r="BE458" s="98">
        <f>IF(N458="základní",J458,0)</f>
        <v>0</v>
      </c>
      <c r="BF458" s="98">
        <f>IF(N458="snížená",J458,0)</f>
        <v>0</v>
      </c>
      <c r="BG458" s="98">
        <f>IF(N458="zákl. přenesená",J458,0)</f>
        <v>0</v>
      </c>
      <c r="BH458" s="98">
        <f>IF(N458="sníž. přenesená",J458,0)</f>
        <v>0</v>
      </c>
      <c r="BI458" s="98">
        <f>IF(N458="nulová",J458,0)</f>
        <v>0</v>
      </c>
      <c r="BJ458" s="15" t="s">
        <v>78</v>
      </c>
      <c r="BK458" s="98">
        <f>ROUND(I458*H458,2)</f>
        <v>0</v>
      </c>
      <c r="BL458" s="15" t="s">
        <v>209</v>
      </c>
      <c r="BM458" s="97" t="s">
        <v>726</v>
      </c>
    </row>
    <row r="459" spans="2:65" s="13" customFormat="1">
      <c r="B459" s="103"/>
      <c r="D459" s="209" t="s">
        <v>134</v>
      </c>
      <c r="E459" s="104" t="s">
        <v>1</v>
      </c>
      <c r="F459" s="211" t="s">
        <v>722</v>
      </c>
      <c r="H459" s="212">
        <v>26.513000000000002</v>
      </c>
      <c r="L459" s="103"/>
      <c r="M459" s="105"/>
      <c r="T459" s="106"/>
      <c r="AT459" s="104" t="s">
        <v>134</v>
      </c>
      <c r="AU459" s="104" t="s">
        <v>80</v>
      </c>
      <c r="AV459" s="13" t="s">
        <v>80</v>
      </c>
      <c r="AW459" s="13" t="s">
        <v>27</v>
      </c>
      <c r="AX459" s="13" t="s">
        <v>70</v>
      </c>
      <c r="AY459" s="104" t="s">
        <v>125</v>
      </c>
    </row>
    <row r="460" spans="2:65" s="11" customFormat="1" ht="22.8" customHeight="1">
      <c r="B460" s="85"/>
      <c r="D460" s="86" t="s">
        <v>69</v>
      </c>
      <c r="E460" s="201" t="s">
        <v>727</v>
      </c>
      <c r="F460" s="201" t="s">
        <v>728</v>
      </c>
      <c r="J460" s="202">
        <f>BK460</f>
        <v>0</v>
      </c>
      <c r="L460" s="85"/>
      <c r="M460" s="87"/>
      <c r="P460" s="88">
        <f>SUM(P461:P466)</f>
        <v>141.73820600000002</v>
      </c>
      <c r="R460" s="88">
        <f>SUM(R461:R466)</f>
        <v>0.99035118</v>
      </c>
      <c r="T460" s="89">
        <f>SUM(T461:T466)</f>
        <v>0.19458111</v>
      </c>
      <c r="AR460" s="86" t="s">
        <v>80</v>
      </c>
      <c r="AT460" s="90" t="s">
        <v>69</v>
      </c>
      <c r="AU460" s="90" t="s">
        <v>78</v>
      </c>
      <c r="AY460" s="86" t="s">
        <v>125</v>
      </c>
      <c r="BK460" s="91">
        <f>SUM(BK461:BK466)</f>
        <v>0</v>
      </c>
    </row>
    <row r="461" spans="2:65" s="1" customFormat="1" ht="24.2" customHeight="1">
      <c r="B461" s="26"/>
      <c r="C461" s="203" t="s">
        <v>729</v>
      </c>
      <c r="D461" s="203" t="s">
        <v>128</v>
      </c>
      <c r="E461" s="204" t="s">
        <v>730</v>
      </c>
      <c r="F461" s="205" t="s">
        <v>731</v>
      </c>
      <c r="G461" s="206" t="s">
        <v>145</v>
      </c>
      <c r="H461" s="207">
        <v>627.68100000000004</v>
      </c>
      <c r="I461" s="219"/>
      <c r="J461" s="208">
        <f>ROUND(I461*H461,2)</f>
        <v>0</v>
      </c>
      <c r="K461" s="92"/>
      <c r="L461" s="26"/>
      <c r="M461" s="93" t="s">
        <v>1</v>
      </c>
      <c r="N461" s="94" t="s">
        <v>35</v>
      </c>
      <c r="O461" s="95">
        <v>7.3999999999999996E-2</v>
      </c>
      <c r="P461" s="95">
        <f>O461*H461</f>
        <v>46.448394</v>
      </c>
      <c r="Q461" s="95">
        <v>1E-3</v>
      </c>
      <c r="R461" s="95">
        <f>Q461*H461</f>
        <v>0.62768100000000004</v>
      </c>
      <c r="S461" s="95">
        <v>3.1E-4</v>
      </c>
      <c r="T461" s="96">
        <f>S461*H461</f>
        <v>0.19458111</v>
      </c>
      <c r="AR461" s="97" t="s">
        <v>209</v>
      </c>
      <c r="AT461" s="97" t="s">
        <v>128</v>
      </c>
      <c r="AU461" s="97" t="s">
        <v>80</v>
      </c>
      <c r="AY461" s="15" t="s">
        <v>125</v>
      </c>
      <c r="BE461" s="98">
        <f>IF(N461="základní",J461,0)</f>
        <v>0</v>
      </c>
      <c r="BF461" s="98">
        <f>IF(N461="snížená",J461,0)</f>
        <v>0</v>
      </c>
      <c r="BG461" s="98">
        <f>IF(N461="zákl. přenesená",J461,0)</f>
        <v>0</v>
      </c>
      <c r="BH461" s="98">
        <f>IF(N461="sníž. přenesená",J461,0)</f>
        <v>0</v>
      </c>
      <c r="BI461" s="98">
        <f>IF(N461="nulová",J461,0)</f>
        <v>0</v>
      </c>
      <c r="BJ461" s="15" t="s">
        <v>78</v>
      </c>
      <c r="BK461" s="98">
        <f>ROUND(I461*H461,2)</f>
        <v>0</v>
      </c>
      <c r="BL461" s="15" t="s">
        <v>209</v>
      </c>
      <c r="BM461" s="97" t="s">
        <v>732</v>
      </c>
    </row>
    <row r="462" spans="2:65" s="13" customFormat="1">
      <c r="B462" s="103"/>
      <c r="D462" s="209" t="s">
        <v>134</v>
      </c>
      <c r="E462" s="104" t="s">
        <v>1</v>
      </c>
      <c r="F462" s="211" t="s">
        <v>733</v>
      </c>
      <c r="H462" s="212">
        <v>627.68100000000004</v>
      </c>
      <c r="L462" s="103"/>
      <c r="M462" s="105"/>
      <c r="T462" s="106"/>
      <c r="AT462" s="104" t="s">
        <v>134</v>
      </c>
      <c r="AU462" s="104" t="s">
        <v>80</v>
      </c>
      <c r="AV462" s="13" t="s">
        <v>80</v>
      </c>
      <c r="AW462" s="13" t="s">
        <v>27</v>
      </c>
      <c r="AX462" s="13" t="s">
        <v>70</v>
      </c>
      <c r="AY462" s="104" t="s">
        <v>125</v>
      </c>
    </row>
    <row r="463" spans="2:65" s="1" customFormat="1" ht="24.2" customHeight="1">
      <c r="B463" s="26"/>
      <c r="C463" s="203" t="s">
        <v>734</v>
      </c>
      <c r="D463" s="203" t="s">
        <v>128</v>
      </c>
      <c r="E463" s="204" t="s">
        <v>735</v>
      </c>
      <c r="F463" s="205" t="s">
        <v>736</v>
      </c>
      <c r="G463" s="206" t="s">
        <v>145</v>
      </c>
      <c r="H463" s="207">
        <v>711.11800000000005</v>
      </c>
      <c r="I463" s="219"/>
      <c r="J463" s="208">
        <f>ROUND(I463*H463,2)</f>
        <v>0</v>
      </c>
      <c r="K463" s="92"/>
      <c r="L463" s="26"/>
      <c r="M463" s="93" t="s">
        <v>1</v>
      </c>
      <c r="N463" s="94" t="s">
        <v>35</v>
      </c>
      <c r="O463" s="95">
        <v>3.3000000000000002E-2</v>
      </c>
      <c r="P463" s="95">
        <f>O463*H463</f>
        <v>23.466894000000003</v>
      </c>
      <c r="Q463" s="95">
        <v>2.1000000000000001E-4</v>
      </c>
      <c r="R463" s="95">
        <f>Q463*H463</f>
        <v>0.14933478000000003</v>
      </c>
      <c r="S463" s="95">
        <v>0</v>
      </c>
      <c r="T463" s="96">
        <f>S463*H463</f>
        <v>0</v>
      </c>
      <c r="AR463" s="97" t="s">
        <v>209</v>
      </c>
      <c r="AT463" s="97" t="s">
        <v>128</v>
      </c>
      <c r="AU463" s="97" t="s">
        <v>80</v>
      </c>
      <c r="AY463" s="15" t="s">
        <v>125</v>
      </c>
      <c r="BE463" s="98">
        <f>IF(N463="základní",J463,0)</f>
        <v>0</v>
      </c>
      <c r="BF463" s="98">
        <f>IF(N463="snížená",J463,0)</f>
        <v>0</v>
      </c>
      <c r="BG463" s="98">
        <f>IF(N463="zákl. přenesená",J463,0)</f>
        <v>0</v>
      </c>
      <c r="BH463" s="98">
        <f>IF(N463="sníž. přenesená",J463,0)</f>
        <v>0</v>
      </c>
      <c r="BI463" s="98">
        <f>IF(N463="nulová",J463,0)</f>
        <v>0</v>
      </c>
      <c r="BJ463" s="15" t="s">
        <v>78</v>
      </c>
      <c r="BK463" s="98">
        <f>ROUND(I463*H463,2)</f>
        <v>0</v>
      </c>
      <c r="BL463" s="15" t="s">
        <v>209</v>
      </c>
      <c r="BM463" s="97" t="s">
        <v>737</v>
      </c>
    </row>
    <row r="464" spans="2:65" s="13" customFormat="1">
      <c r="B464" s="103"/>
      <c r="D464" s="209" t="s">
        <v>134</v>
      </c>
      <c r="E464" s="104" t="s">
        <v>1</v>
      </c>
      <c r="F464" s="211" t="s">
        <v>738</v>
      </c>
      <c r="H464" s="212">
        <v>711.11800000000005</v>
      </c>
      <c r="L464" s="103"/>
      <c r="M464" s="105"/>
      <c r="T464" s="106"/>
      <c r="AT464" s="104" t="s">
        <v>134</v>
      </c>
      <c r="AU464" s="104" t="s">
        <v>80</v>
      </c>
      <c r="AV464" s="13" t="s">
        <v>80</v>
      </c>
      <c r="AW464" s="13" t="s">
        <v>27</v>
      </c>
      <c r="AX464" s="13" t="s">
        <v>70</v>
      </c>
      <c r="AY464" s="104" t="s">
        <v>125</v>
      </c>
    </row>
    <row r="465" spans="2:65" s="1" customFormat="1" ht="33" customHeight="1">
      <c r="B465" s="26"/>
      <c r="C465" s="203" t="s">
        <v>739</v>
      </c>
      <c r="D465" s="203" t="s">
        <v>128</v>
      </c>
      <c r="E465" s="204" t="s">
        <v>740</v>
      </c>
      <c r="F465" s="205" t="s">
        <v>741</v>
      </c>
      <c r="G465" s="206" t="s">
        <v>145</v>
      </c>
      <c r="H465" s="207">
        <v>711.11800000000005</v>
      </c>
      <c r="I465" s="219"/>
      <c r="J465" s="208">
        <f>ROUND(I465*H465,2)</f>
        <v>0</v>
      </c>
      <c r="K465" s="92"/>
      <c r="L465" s="26"/>
      <c r="M465" s="93" t="s">
        <v>1</v>
      </c>
      <c r="N465" s="94" t="s">
        <v>35</v>
      </c>
      <c r="O465" s="95">
        <v>0.10100000000000001</v>
      </c>
      <c r="P465" s="95">
        <f>O465*H465</f>
        <v>71.822918000000016</v>
      </c>
      <c r="Q465" s="95">
        <v>2.9999999999999997E-4</v>
      </c>
      <c r="R465" s="95">
        <f>Q465*H465</f>
        <v>0.21333540000000001</v>
      </c>
      <c r="S465" s="95">
        <v>0</v>
      </c>
      <c r="T465" s="96">
        <f>S465*H465</f>
        <v>0</v>
      </c>
      <c r="AR465" s="97" t="s">
        <v>209</v>
      </c>
      <c r="AT465" s="97" t="s">
        <v>128</v>
      </c>
      <c r="AU465" s="97" t="s">
        <v>80</v>
      </c>
      <c r="AY465" s="15" t="s">
        <v>125</v>
      </c>
      <c r="BE465" s="98">
        <f>IF(N465="základní",J465,0)</f>
        <v>0</v>
      </c>
      <c r="BF465" s="98">
        <f>IF(N465="snížená",J465,0)</f>
        <v>0</v>
      </c>
      <c r="BG465" s="98">
        <f>IF(N465="zákl. přenesená",J465,0)</f>
        <v>0</v>
      </c>
      <c r="BH465" s="98">
        <f>IF(N465="sníž. přenesená",J465,0)</f>
        <v>0</v>
      </c>
      <c r="BI465" s="98">
        <f>IF(N465="nulová",J465,0)</f>
        <v>0</v>
      </c>
      <c r="BJ465" s="15" t="s">
        <v>78</v>
      </c>
      <c r="BK465" s="98">
        <f>ROUND(I465*H465,2)</f>
        <v>0</v>
      </c>
      <c r="BL465" s="15" t="s">
        <v>209</v>
      </c>
      <c r="BM465" s="97" t="s">
        <v>742</v>
      </c>
    </row>
    <row r="466" spans="2:65" s="13" customFormat="1">
      <c r="B466" s="103"/>
      <c r="D466" s="209" t="s">
        <v>134</v>
      </c>
      <c r="E466" s="104" t="s">
        <v>1</v>
      </c>
      <c r="F466" s="211" t="s">
        <v>743</v>
      </c>
      <c r="H466" s="212">
        <v>711.11800000000005</v>
      </c>
      <c r="L466" s="103"/>
      <c r="M466" s="105"/>
      <c r="T466" s="106"/>
      <c r="AT466" s="104" t="s">
        <v>134</v>
      </c>
      <c r="AU466" s="104" t="s">
        <v>80</v>
      </c>
      <c r="AV466" s="13" t="s">
        <v>80</v>
      </c>
      <c r="AW466" s="13" t="s">
        <v>27</v>
      </c>
      <c r="AX466" s="13" t="s">
        <v>70</v>
      </c>
      <c r="AY466" s="104" t="s">
        <v>125</v>
      </c>
    </row>
    <row r="467" spans="2:65" s="11" customFormat="1" ht="25.95" customHeight="1">
      <c r="B467" s="85"/>
      <c r="D467" s="86" t="s">
        <v>69</v>
      </c>
      <c r="E467" s="199" t="s">
        <v>744</v>
      </c>
      <c r="F467" s="199" t="s">
        <v>745</v>
      </c>
      <c r="J467" s="200">
        <f>BK467</f>
        <v>0</v>
      </c>
      <c r="L467" s="85"/>
      <c r="M467" s="87"/>
      <c r="P467" s="88">
        <f>SUM(P468:P471)</f>
        <v>0</v>
      </c>
      <c r="R467" s="88">
        <f>SUM(R468:R471)</f>
        <v>0</v>
      </c>
      <c r="T467" s="89">
        <f>SUM(T468:T471)</f>
        <v>0</v>
      </c>
      <c r="AR467" s="86" t="s">
        <v>154</v>
      </c>
      <c r="AT467" s="90" t="s">
        <v>69</v>
      </c>
      <c r="AU467" s="90" t="s">
        <v>70</v>
      </c>
      <c r="AY467" s="86" t="s">
        <v>125</v>
      </c>
      <c r="BK467" s="91">
        <f>SUM(BK468:BK471)</f>
        <v>0</v>
      </c>
    </row>
    <row r="468" spans="2:65" s="1" customFormat="1" ht="16.5" customHeight="1">
      <c r="B468" s="26"/>
      <c r="C468" s="203" t="s">
        <v>746</v>
      </c>
      <c r="D468" s="203" t="s">
        <v>128</v>
      </c>
      <c r="E468" s="204" t="s">
        <v>747</v>
      </c>
      <c r="F468" s="205" t="s">
        <v>748</v>
      </c>
      <c r="G468" s="206" t="s">
        <v>331</v>
      </c>
      <c r="H468" s="207">
        <v>1</v>
      </c>
      <c r="I468" s="219"/>
      <c r="J468" s="208">
        <f>ROUND(I468*H468,2)</f>
        <v>0</v>
      </c>
      <c r="K468" s="92"/>
      <c r="L468" s="26"/>
      <c r="M468" s="93" t="s">
        <v>1</v>
      </c>
      <c r="N468" s="94" t="s">
        <v>35</v>
      </c>
      <c r="O468" s="95">
        <v>0</v>
      </c>
      <c r="P468" s="95">
        <f>O468*H468</f>
        <v>0</v>
      </c>
      <c r="Q468" s="95">
        <v>0</v>
      </c>
      <c r="R468" s="95">
        <f>Q468*H468</f>
        <v>0</v>
      </c>
      <c r="S468" s="95">
        <v>0</v>
      </c>
      <c r="T468" s="96">
        <f>S468*H468</f>
        <v>0</v>
      </c>
      <c r="AR468" s="97" t="s">
        <v>749</v>
      </c>
      <c r="AT468" s="97" t="s">
        <v>128</v>
      </c>
      <c r="AU468" s="97" t="s">
        <v>78</v>
      </c>
      <c r="AY468" s="15" t="s">
        <v>125</v>
      </c>
      <c r="BE468" s="98">
        <f>IF(N468="základní",J468,0)</f>
        <v>0</v>
      </c>
      <c r="BF468" s="98">
        <f>IF(N468="snížená",J468,0)</f>
        <v>0</v>
      </c>
      <c r="BG468" s="98">
        <f>IF(N468="zákl. přenesená",J468,0)</f>
        <v>0</v>
      </c>
      <c r="BH468" s="98">
        <f>IF(N468="sníž. přenesená",J468,0)</f>
        <v>0</v>
      </c>
      <c r="BI468" s="98">
        <f>IF(N468="nulová",J468,0)</f>
        <v>0</v>
      </c>
      <c r="BJ468" s="15" t="s">
        <v>78</v>
      </c>
      <c r="BK468" s="98">
        <f>ROUND(I468*H468,2)</f>
        <v>0</v>
      </c>
      <c r="BL468" s="15" t="s">
        <v>749</v>
      </c>
      <c r="BM468" s="97" t="s">
        <v>750</v>
      </c>
    </row>
    <row r="469" spans="2:65" s="1" customFormat="1" ht="16.5" customHeight="1">
      <c r="B469" s="26"/>
      <c r="C469" s="203" t="s">
        <v>751</v>
      </c>
      <c r="D469" s="203" t="s">
        <v>128</v>
      </c>
      <c r="E469" s="204" t="s">
        <v>752</v>
      </c>
      <c r="F469" s="205" t="s">
        <v>753</v>
      </c>
      <c r="G469" s="206" t="s">
        <v>331</v>
      </c>
      <c r="H469" s="207">
        <v>1</v>
      </c>
      <c r="I469" s="219"/>
      <c r="J469" s="208">
        <f>ROUND(I469*H469,2)</f>
        <v>0</v>
      </c>
      <c r="K469" s="92"/>
      <c r="L469" s="26"/>
      <c r="M469" s="93" t="s">
        <v>1</v>
      </c>
      <c r="N469" s="94" t="s">
        <v>35</v>
      </c>
      <c r="O469" s="95">
        <v>0</v>
      </c>
      <c r="P469" s="95">
        <f>O469*H469</f>
        <v>0</v>
      </c>
      <c r="Q469" s="95">
        <v>0</v>
      </c>
      <c r="R469" s="95">
        <f>Q469*H469</f>
        <v>0</v>
      </c>
      <c r="S469" s="95">
        <v>0</v>
      </c>
      <c r="T469" s="96">
        <f>S469*H469</f>
        <v>0</v>
      </c>
      <c r="AR469" s="97" t="s">
        <v>749</v>
      </c>
      <c r="AT469" s="97" t="s">
        <v>128</v>
      </c>
      <c r="AU469" s="97" t="s">
        <v>78</v>
      </c>
      <c r="AY469" s="15" t="s">
        <v>125</v>
      </c>
      <c r="BE469" s="98">
        <f>IF(N469="základní",J469,0)</f>
        <v>0</v>
      </c>
      <c r="BF469" s="98">
        <f>IF(N469="snížená",J469,0)</f>
        <v>0</v>
      </c>
      <c r="BG469" s="98">
        <f>IF(N469="zákl. přenesená",J469,0)</f>
        <v>0</v>
      </c>
      <c r="BH469" s="98">
        <f>IF(N469="sníž. přenesená",J469,0)</f>
        <v>0</v>
      </c>
      <c r="BI469" s="98">
        <f>IF(N469="nulová",J469,0)</f>
        <v>0</v>
      </c>
      <c r="BJ469" s="15" t="s">
        <v>78</v>
      </c>
      <c r="BK469" s="98">
        <f>ROUND(I469*H469,2)</f>
        <v>0</v>
      </c>
      <c r="BL469" s="15" t="s">
        <v>749</v>
      </c>
      <c r="BM469" s="97" t="s">
        <v>754</v>
      </c>
    </row>
    <row r="470" spans="2:65" s="1" customFormat="1" ht="16.5" customHeight="1">
      <c r="B470" s="26"/>
      <c r="C470" s="203" t="s">
        <v>755</v>
      </c>
      <c r="D470" s="203" t="s">
        <v>128</v>
      </c>
      <c r="E470" s="204" t="s">
        <v>756</v>
      </c>
      <c r="F470" s="205" t="s">
        <v>757</v>
      </c>
      <c r="G470" s="206" t="s">
        <v>331</v>
      </c>
      <c r="H470" s="207">
        <v>1</v>
      </c>
      <c r="I470" s="219"/>
      <c r="J470" s="208">
        <f>ROUND(I470*H470,2)</f>
        <v>0</v>
      </c>
      <c r="K470" s="92"/>
      <c r="L470" s="26"/>
      <c r="M470" s="93" t="s">
        <v>1</v>
      </c>
      <c r="N470" s="94" t="s">
        <v>35</v>
      </c>
      <c r="O470" s="95">
        <v>0</v>
      </c>
      <c r="P470" s="95">
        <f>O470*H470</f>
        <v>0</v>
      </c>
      <c r="Q470" s="95">
        <v>0</v>
      </c>
      <c r="R470" s="95">
        <f>Q470*H470</f>
        <v>0</v>
      </c>
      <c r="S470" s="95">
        <v>0</v>
      </c>
      <c r="T470" s="96">
        <f>S470*H470</f>
        <v>0</v>
      </c>
      <c r="AR470" s="97" t="s">
        <v>749</v>
      </c>
      <c r="AT470" s="97" t="s">
        <v>128</v>
      </c>
      <c r="AU470" s="97" t="s">
        <v>78</v>
      </c>
      <c r="AY470" s="15" t="s">
        <v>125</v>
      </c>
      <c r="BE470" s="98">
        <f>IF(N470="základní",J470,0)</f>
        <v>0</v>
      </c>
      <c r="BF470" s="98">
        <f>IF(N470="snížená",J470,0)</f>
        <v>0</v>
      </c>
      <c r="BG470" s="98">
        <f>IF(N470="zákl. přenesená",J470,0)</f>
        <v>0</v>
      </c>
      <c r="BH470" s="98">
        <f>IF(N470="sníž. přenesená",J470,0)</f>
        <v>0</v>
      </c>
      <c r="BI470" s="98">
        <f>IF(N470="nulová",J470,0)</f>
        <v>0</v>
      </c>
      <c r="BJ470" s="15" t="s">
        <v>78</v>
      </c>
      <c r="BK470" s="98">
        <f>ROUND(I470*H470,2)</f>
        <v>0</v>
      </c>
      <c r="BL470" s="15" t="s">
        <v>749</v>
      </c>
      <c r="BM470" s="97" t="s">
        <v>758</v>
      </c>
    </row>
    <row r="471" spans="2:65" s="1" customFormat="1" ht="16.5" customHeight="1">
      <c r="B471" s="26"/>
      <c r="C471" s="203" t="s">
        <v>759</v>
      </c>
      <c r="D471" s="203" t="s">
        <v>128</v>
      </c>
      <c r="E471" s="204" t="s">
        <v>760</v>
      </c>
      <c r="F471" s="205" t="s">
        <v>761</v>
      </c>
      <c r="G471" s="206" t="s">
        <v>331</v>
      </c>
      <c r="H471" s="207">
        <v>1</v>
      </c>
      <c r="I471" s="219"/>
      <c r="J471" s="208">
        <f>ROUND(I471*H471,2)</f>
        <v>0</v>
      </c>
      <c r="K471" s="92"/>
      <c r="L471" s="26"/>
      <c r="M471" s="111" t="s">
        <v>1</v>
      </c>
      <c r="N471" s="112" t="s">
        <v>35</v>
      </c>
      <c r="O471" s="113">
        <v>0</v>
      </c>
      <c r="P471" s="113">
        <f>O471*H471</f>
        <v>0</v>
      </c>
      <c r="Q471" s="113">
        <v>0</v>
      </c>
      <c r="R471" s="113">
        <f>Q471*H471</f>
        <v>0</v>
      </c>
      <c r="S471" s="113">
        <v>0</v>
      </c>
      <c r="T471" s="114">
        <f>S471*H471</f>
        <v>0</v>
      </c>
      <c r="AR471" s="97" t="s">
        <v>749</v>
      </c>
      <c r="AT471" s="97" t="s">
        <v>128</v>
      </c>
      <c r="AU471" s="97" t="s">
        <v>78</v>
      </c>
      <c r="AY471" s="15" t="s">
        <v>125</v>
      </c>
      <c r="BE471" s="98">
        <f>IF(N471="základní",J471,0)</f>
        <v>0</v>
      </c>
      <c r="BF471" s="98">
        <f>IF(N471="snížená",J471,0)</f>
        <v>0</v>
      </c>
      <c r="BG471" s="98">
        <f>IF(N471="zákl. přenesená",J471,0)</f>
        <v>0</v>
      </c>
      <c r="BH471" s="98">
        <f>IF(N471="sníž. přenesená",J471,0)</f>
        <v>0</v>
      </c>
      <c r="BI471" s="98">
        <f>IF(N471="nulová",J471,0)</f>
        <v>0</v>
      </c>
      <c r="BJ471" s="15" t="s">
        <v>78</v>
      </c>
      <c r="BK471" s="98">
        <f>ROUND(I471*H471,2)</f>
        <v>0</v>
      </c>
      <c r="BL471" s="15" t="s">
        <v>749</v>
      </c>
      <c r="BM471" s="97" t="s">
        <v>762</v>
      </c>
    </row>
    <row r="472" spans="2:65" s="1" customFormat="1" ht="6.9" customHeight="1">
      <c r="B472" s="37"/>
      <c r="C472" s="38"/>
      <c r="D472" s="38"/>
      <c r="E472" s="38"/>
      <c r="F472" s="38"/>
      <c r="G472" s="38"/>
      <c r="H472" s="38"/>
      <c r="I472" s="38"/>
      <c r="J472" s="38"/>
      <c r="K472" s="38"/>
      <c r="L472" s="26"/>
    </row>
  </sheetData>
  <sheetProtection algorithmName="SHA-512" hashValue="cY5rZhcUxA77Ulf+1jHTlWsIzi71KrggV94GlyHtkyf1qq0nsiDPCJ4TxKNe5ufn73e25xxIhf5vZ0u2bHR4iA==" saltValue="AZnXJIA95rjfWZ7S0xYoKA==" spinCount="100000" sheet="1" objects="1" scenarios="1"/>
  <autoFilter ref="C136:K47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C662-27E7-4241-B37A-B54E95A4A102}">
  <dimension ref="A1:G63"/>
  <sheetViews>
    <sheetView workbookViewId="0"/>
  </sheetViews>
  <sheetFormatPr defaultRowHeight="12.65"/>
  <cols>
    <col min="1" max="1" width="6.88671875" style="115" customWidth="1"/>
    <col min="2" max="2" width="65.109375" style="118" customWidth="1"/>
    <col min="3" max="3" width="17" style="117" customWidth="1"/>
    <col min="4" max="4" width="13.88671875" style="115" customWidth="1"/>
    <col min="5" max="5" width="13.5546875" style="121" customWidth="1"/>
    <col min="6" max="6" width="14.33203125" style="119" customWidth="1"/>
    <col min="7" max="256" width="8.88671875" style="118"/>
    <col min="257" max="257" width="6.88671875" style="118" customWidth="1"/>
    <col min="258" max="258" width="65.109375" style="118" customWidth="1"/>
    <col min="259" max="259" width="17" style="118" customWidth="1"/>
    <col min="260" max="260" width="13.88671875" style="118" customWidth="1"/>
    <col min="261" max="261" width="13.5546875" style="118" customWidth="1"/>
    <col min="262" max="262" width="14.33203125" style="118" customWidth="1"/>
    <col min="263" max="512" width="8.88671875" style="118"/>
    <col min="513" max="513" width="6.88671875" style="118" customWidth="1"/>
    <col min="514" max="514" width="65.109375" style="118" customWidth="1"/>
    <col min="515" max="515" width="17" style="118" customWidth="1"/>
    <col min="516" max="516" width="13.88671875" style="118" customWidth="1"/>
    <col min="517" max="517" width="13.5546875" style="118" customWidth="1"/>
    <col min="518" max="518" width="14.33203125" style="118" customWidth="1"/>
    <col min="519" max="768" width="8.88671875" style="118"/>
    <col min="769" max="769" width="6.88671875" style="118" customWidth="1"/>
    <col min="770" max="770" width="65.109375" style="118" customWidth="1"/>
    <col min="771" max="771" width="17" style="118" customWidth="1"/>
    <col min="772" max="772" width="13.88671875" style="118" customWidth="1"/>
    <col min="773" max="773" width="13.5546875" style="118" customWidth="1"/>
    <col min="774" max="774" width="14.33203125" style="118" customWidth="1"/>
    <col min="775" max="1024" width="8.88671875" style="118"/>
    <col min="1025" max="1025" width="6.88671875" style="118" customWidth="1"/>
    <col min="1026" max="1026" width="65.109375" style="118" customWidth="1"/>
    <col min="1027" max="1027" width="17" style="118" customWidth="1"/>
    <col min="1028" max="1028" width="13.88671875" style="118" customWidth="1"/>
    <col min="1029" max="1029" width="13.5546875" style="118" customWidth="1"/>
    <col min="1030" max="1030" width="14.33203125" style="118" customWidth="1"/>
    <col min="1031" max="1280" width="8.88671875" style="118"/>
    <col min="1281" max="1281" width="6.88671875" style="118" customWidth="1"/>
    <col min="1282" max="1282" width="65.109375" style="118" customWidth="1"/>
    <col min="1283" max="1283" width="17" style="118" customWidth="1"/>
    <col min="1284" max="1284" width="13.88671875" style="118" customWidth="1"/>
    <col min="1285" max="1285" width="13.5546875" style="118" customWidth="1"/>
    <col min="1286" max="1286" width="14.33203125" style="118" customWidth="1"/>
    <col min="1287" max="1536" width="8.88671875" style="118"/>
    <col min="1537" max="1537" width="6.88671875" style="118" customWidth="1"/>
    <col min="1538" max="1538" width="65.109375" style="118" customWidth="1"/>
    <col min="1539" max="1539" width="17" style="118" customWidth="1"/>
    <col min="1540" max="1540" width="13.88671875" style="118" customWidth="1"/>
    <col min="1541" max="1541" width="13.5546875" style="118" customWidth="1"/>
    <col min="1542" max="1542" width="14.33203125" style="118" customWidth="1"/>
    <col min="1543" max="1792" width="8.88671875" style="118"/>
    <col min="1793" max="1793" width="6.88671875" style="118" customWidth="1"/>
    <col min="1794" max="1794" width="65.109375" style="118" customWidth="1"/>
    <col min="1795" max="1795" width="17" style="118" customWidth="1"/>
    <col min="1796" max="1796" width="13.88671875" style="118" customWidth="1"/>
    <col min="1797" max="1797" width="13.5546875" style="118" customWidth="1"/>
    <col min="1798" max="1798" width="14.33203125" style="118" customWidth="1"/>
    <col min="1799" max="2048" width="8.88671875" style="118"/>
    <col min="2049" max="2049" width="6.88671875" style="118" customWidth="1"/>
    <col min="2050" max="2050" width="65.109375" style="118" customWidth="1"/>
    <col min="2051" max="2051" width="17" style="118" customWidth="1"/>
    <col min="2052" max="2052" width="13.88671875" style="118" customWidth="1"/>
    <col min="2053" max="2053" width="13.5546875" style="118" customWidth="1"/>
    <col min="2054" max="2054" width="14.33203125" style="118" customWidth="1"/>
    <col min="2055" max="2304" width="8.88671875" style="118"/>
    <col min="2305" max="2305" width="6.88671875" style="118" customWidth="1"/>
    <col min="2306" max="2306" width="65.109375" style="118" customWidth="1"/>
    <col min="2307" max="2307" width="17" style="118" customWidth="1"/>
    <col min="2308" max="2308" width="13.88671875" style="118" customWidth="1"/>
    <col min="2309" max="2309" width="13.5546875" style="118" customWidth="1"/>
    <col min="2310" max="2310" width="14.33203125" style="118" customWidth="1"/>
    <col min="2311" max="2560" width="8.88671875" style="118"/>
    <col min="2561" max="2561" width="6.88671875" style="118" customWidth="1"/>
    <col min="2562" max="2562" width="65.109375" style="118" customWidth="1"/>
    <col min="2563" max="2563" width="17" style="118" customWidth="1"/>
    <col min="2564" max="2564" width="13.88671875" style="118" customWidth="1"/>
    <col min="2565" max="2565" width="13.5546875" style="118" customWidth="1"/>
    <col min="2566" max="2566" width="14.33203125" style="118" customWidth="1"/>
    <col min="2567" max="2816" width="8.88671875" style="118"/>
    <col min="2817" max="2817" width="6.88671875" style="118" customWidth="1"/>
    <col min="2818" max="2818" width="65.109375" style="118" customWidth="1"/>
    <col min="2819" max="2819" width="17" style="118" customWidth="1"/>
    <col min="2820" max="2820" width="13.88671875" style="118" customWidth="1"/>
    <col min="2821" max="2821" width="13.5546875" style="118" customWidth="1"/>
    <col min="2822" max="2822" width="14.33203125" style="118" customWidth="1"/>
    <col min="2823" max="3072" width="8.88671875" style="118"/>
    <col min="3073" max="3073" width="6.88671875" style="118" customWidth="1"/>
    <col min="3074" max="3074" width="65.109375" style="118" customWidth="1"/>
    <col min="3075" max="3075" width="17" style="118" customWidth="1"/>
    <col min="3076" max="3076" width="13.88671875" style="118" customWidth="1"/>
    <col min="3077" max="3077" width="13.5546875" style="118" customWidth="1"/>
    <col min="3078" max="3078" width="14.33203125" style="118" customWidth="1"/>
    <col min="3079" max="3328" width="8.88671875" style="118"/>
    <col min="3329" max="3329" width="6.88671875" style="118" customWidth="1"/>
    <col min="3330" max="3330" width="65.109375" style="118" customWidth="1"/>
    <col min="3331" max="3331" width="17" style="118" customWidth="1"/>
    <col min="3332" max="3332" width="13.88671875" style="118" customWidth="1"/>
    <col min="3333" max="3333" width="13.5546875" style="118" customWidth="1"/>
    <col min="3334" max="3334" width="14.33203125" style="118" customWidth="1"/>
    <col min="3335" max="3584" width="8.88671875" style="118"/>
    <col min="3585" max="3585" width="6.88671875" style="118" customWidth="1"/>
    <col min="3586" max="3586" width="65.109375" style="118" customWidth="1"/>
    <col min="3587" max="3587" width="17" style="118" customWidth="1"/>
    <col min="3588" max="3588" width="13.88671875" style="118" customWidth="1"/>
    <col min="3589" max="3589" width="13.5546875" style="118" customWidth="1"/>
    <col min="3590" max="3590" width="14.33203125" style="118" customWidth="1"/>
    <col min="3591" max="3840" width="8.88671875" style="118"/>
    <col min="3841" max="3841" width="6.88671875" style="118" customWidth="1"/>
    <col min="3842" max="3842" width="65.109375" style="118" customWidth="1"/>
    <col min="3843" max="3843" width="17" style="118" customWidth="1"/>
    <col min="3844" max="3844" width="13.88671875" style="118" customWidth="1"/>
    <col min="3845" max="3845" width="13.5546875" style="118" customWidth="1"/>
    <col min="3846" max="3846" width="14.33203125" style="118" customWidth="1"/>
    <col min="3847" max="4096" width="8.88671875" style="118"/>
    <col min="4097" max="4097" width="6.88671875" style="118" customWidth="1"/>
    <col min="4098" max="4098" width="65.109375" style="118" customWidth="1"/>
    <col min="4099" max="4099" width="17" style="118" customWidth="1"/>
    <col min="4100" max="4100" width="13.88671875" style="118" customWidth="1"/>
    <col min="4101" max="4101" width="13.5546875" style="118" customWidth="1"/>
    <col min="4102" max="4102" width="14.33203125" style="118" customWidth="1"/>
    <col min="4103" max="4352" width="8.88671875" style="118"/>
    <col min="4353" max="4353" width="6.88671875" style="118" customWidth="1"/>
    <col min="4354" max="4354" width="65.109375" style="118" customWidth="1"/>
    <col min="4355" max="4355" width="17" style="118" customWidth="1"/>
    <col min="4356" max="4356" width="13.88671875" style="118" customWidth="1"/>
    <col min="4357" max="4357" width="13.5546875" style="118" customWidth="1"/>
    <col min="4358" max="4358" width="14.33203125" style="118" customWidth="1"/>
    <col min="4359" max="4608" width="8.88671875" style="118"/>
    <col min="4609" max="4609" width="6.88671875" style="118" customWidth="1"/>
    <col min="4610" max="4610" width="65.109375" style="118" customWidth="1"/>
    <col min="4611" max="4611" width="17" style="118" customWidth="1"/>
    <col min="4612" max="4612" width="13.88671875" style="118" customWidth="1"/>
    <col min="4613" max="4613" width="13.5546875" style="118" customWidth="1"/>
    <col min="4614" max="4614" width="14.33203125" style="118" customWidth="1"/>
    <col min="4615" max="4864" width="8.88671875" style="118"/>
    <col min="4865" max="4865" width="6.88671875" style="118" customWidth="1"/>
    <col min="4866" max="4866" width="65.109375" style="118" customWidth="1"/>
    <col min="4867" max="4867" width="17" style="118" customWidth="1"/>
    <col min="4868" max="4868" width="13.88671875" style="118" customWidth="1"/>
    <col min="4869" max="4869" width="13.5546875" style="118" customWidth="1"/>
    <col min="4870" max="4870" width="14.33203125" style="118" customWidth="1"/>
    <col min="4871" max="5120" width="8.88671875" style="118"/>
    <col min="5121" max="5121" width="6.88671875" style="118" customWidth="1"/>
    <col min="5122" max="5122" width="65.109375" style="118" customWidth="1"/>
    <col min="5123" max="5123" width="17" style="118" customWidth="1"/>
    <col min="5124" max="5124" width="13.88671875" style="118" customWidth="1"/>
    <col min="5125" max="5125" width="13.5546875" style="118" customWidth="1"/>
    <col min="5126" max="5126" width="14.33203125" style="118" customWidth="1"/>
    <col min="5127" max="5376" width="8.88671875" style="118"/>
    <col min="5377" max="5377" width="6.88671875" style="118" customWidth="1"/>
    <col min="5378" max="5378" width="65.109375" style="118" customWidth="1"/>
    <col min="5379" max="5379" width="17" style="118" customWidth="1"/>
    <col min="5380" max="5380" width="13.88671875" style="118" customWidth="1"/>
    <col min="5381" max="5381" width="13.5546875" style="118" customWidth="1"/>
    <col min="5382" max="5382" width="14.33203125" style="118" customWidth="1"/>
    <col min="5383" max="5632" width="8.88671875" style="118"/>
    <col min="5633" max="5633" width="6.88671875" style="118" customWidth="1"/>
    <col min="5634" max="5634" width="65.109375" style="118" customWidth="1"/>
    <col min="5635" max="5635" width="17" style="118" customWidth="1"/>
    <col min="5636" max="5636" width="13.88671875" style="118" customWidth="1"/>
    <col min="5637" max="5637" width="13.5546875" style="118" customWidth="1"/>
    <col min="5638" max="5638" width="14.33203125" style="118" customWidth="1"/>
    <col min="5639" max="5888" width="8.88671875" style="118"/>
    <col min="5889" max="5889" width="6.88671875" style="118" customWidth="1"/>
    <col min="5890" max="5890" width="65.109375" style="118" customWidth="1"/>
    <col min="5891" max="5891" width="17" style="118" customWidth="1"/>
    <col min="5892" max="5892" width="13.88671875" style="118" customWidth="1"/>
    <col min="5893" max="5893" width="13.5546875" style="118" customWidth="1"/>
    <col min="5894" max="5894" width="14.33203125" style="118" customWidth="1"/>
    <col min="5895" max="6144" width="8.88671875" style="118"/>
    <col min="6145" max="6145" width="6.88671875" style="118" customWidth="1"/>
    <col min="6146" max="6146" width="65.109375" style="118" customWidth="1"/>
    <col min="6147" max="6147" width="17" style="118" customWidth="1"/>
    <col min="6148" max="6148" width="13.88671875" style="118" customWidth="1"/>
    <col min="6149" max="6149" width="13.5546875" style="118" customWidth="1"/>
    <col min="6150" max="6150" width="14.33203125" style="118" customWidth="1"/>
    <col min="6151" max="6400" width="8.88671875" style="118"/>
    <col min="6401" max="6401" width="6.88671875" style="118" customWidth="1"/>
    <col min="6402" max="6402" width="65.109375" style="118" customWidth="1"/>
    <col min="6403" max="6403" width="17" style="118" customWidth="1"/>
    <col min="6404" max="6404" width="13.88671875" style="118" customWidth="1"/>
    <col min="6405" max="6405" width="13.5546875" style="118" customWidth="1"/>
    <col min="6406" max="6406" width="14.33203125" style="118" customWidth="1"/>
    <col min="6407" max="6656" width="8.88671875" style="118"/>
    <col min="6657" max="6657" width="6.88671875" style="118" customWidth="1"/>
    <col min="6658" max="6658" width="65.109375" style="118" customWidth="1"/>
    <col min="6659" max="6659" width="17" style="118" customWidth="1"/>
    <col min="6660" max="6660" width="13.88671875" style="118" customWidth="1"/>
    <col min="6661" max="6661" width="13.5546875" style="118" customWidth="1"/>
    <col min="6662" max="6662" width="14.33203125" style="118" customWidth="1"/>
    <col min="6663" max="6912" width="8.88671875" style="118"/>
    <col min="6913" max="6913" width="6.88671875" style="118" customWidth="1"/>
    <col min="6914" max="6914" width="65.109375" style="118" customWidth="1"/>
    <col min="6915" max="6915" width="17" style="118" customWidth="1"/>
    <col min="6916" max="6916" width="13.88671875" style="118" customWidth="1"/>
    <col min="6917" max="6917" width="13.5546875" style="118" customWidth="1"/>
    <col min="6918" max="6918" width="14.33203125" style="118" customWidth="1"/>
    <col min="6919" max="7168" width="8.88671875" style="118"/>
    <col min="7169" max="7169" width="6.88671875" style="118" customWidth="1"/>
    <col min="7170" max="7170" width="65.109375" style="118" customWidth="1"/>
    <col min="7171" max="7171" width="17" style="118" customWidth="1"/>
    <col min="7172" max="7172" width="13.88671875" style="118" customWidth="1"/>
    <col min="7173" max="7173" width="13.5546875" style="118" customWidth="1"/>
    <col min="7174" max="7174" width="14.33203125" style="118" customWidth="1"/>
    <col min="7175" max="7424" width="8.88671875" style="118"/>
    <col min="7425" max="7425" width="6.88671875" style="118" customWidth="1"/>
    <col min="7426" max="7426" width="65.109375" style="118" customWidth="1"/>
    <col min="7427" max="7427" width="17" style="118" customWidth="1"/>
    <col min="7428" max="7428" width="13.88671875" style="118" customWidth="1"/>
    <col min="7429" max="7429" width="13.5546875" style="118" customWidth="1"/>
    <col min="7430" max="7430" width="14.33203125" style="118" customWidth="1"/>
    <col min="7431" max="7680" width="8.88671875" style="118"/>
    <col min="7681" max="7681" width="6.88671875" style="118" customWidth="1"/>
    <col min="7682" max="7682" width="65.109375" style="118" customWidth="1"/>
    <col min="7683" max="7683" width="17" style="118" customWidth="1"/>
    <col min="7684" max="7684" width="13.88671875" style="118" customWidth="1"/>
    <col min="7685" max="7685" width="13.5546875" style="118" customWidth="1"/>
    <col min="7686" max="7686" width="14.33203125" style="118" customWidth="1"/>
    <col min="7687" max="7936" width="8.88671875" style="118"/>
    <col min="7937" max="7937" width="6.88671875" style="118" customWidth="1"/>
    <col min="7938" max="7938" width="65.109375" style="118" customWidth="1"/>
    <col min="7939" max="7939" width="17" style="118" customWidth="1"/>
    <col min="7940" max="7940" width="13.88671875" style="118" customWidth="1"/>
    <col min="7941" max="7941" width="13.5546875" style="118" customWidth="1"/>
    <col min="7942" max="7942" width="14.33203125" style="118" customWidth="1"/>
    <col min="7943" max="8192" width="8.88671875" style="118"/>
    <col min="8193" max="8193" width="6.88671875" style="118" customWidth="1"/>
    <col min="8194" max="8194" width="65.109375" style="118" customWidth="1"/>
    <col min="8195" max="8195" width="17" style="118" customWidth="1"/>
    <col min="8196" max="8196" width="13.88671875" style="118" customWidth="1"/>
    <col min="8197" max="8197" width="13.5546875" style="118" customWidth="1"/>
    <col min="8198" max="8198" width="14.33203125" style="118" customWidth="1"/>
    <col min="8199" max="8448" width="8.88671875" style="118"/>
    <col min="8449" max="8449" width="6.88671875" style="118" customWidth="1"/>
    <col min="8450" max="8450" width="65.109375" style="118" customWidth="1"/>
    <col min="8451" max="8451" width="17" style="118" customWidth="1"/>
    <col min="8452" max="8452" width="13.88671875" style="118" customWidth="1"/>
    <col min="8453" max="8453" width="13.5546875" style="118" customWidth="1"/>
    <col min="8454" max="8454" width="14.33203125" style="118" customWidth="1"/>
    <col min="8455" max="8704" width="8.88671875" style="118"/>
    <col min="8705" max="8705" width="6.88671875" style="118" customWidth="1"/>
    <col min="8706" max="8706" width="65.109375" style="118" customWidth="1"/>
    <col min="8707" max="8707" width="17" style="118" customWidth="1"/>
    <col min="8708" max="8708" width="13.88671875" style="118" customWidth="1"/>
    <col min="8709" max="8709" width="13.5546875" style="118" customWidth="1"/>
    <col min="8710" max="8710" width="14.33203125" style="118" customWidth="1"/>
    <col min="8711" max="8960" width="8.88671875" style="118"/>
    <col min="8961" max="8961" width="6.88671875" style="118" customWidth="1"/>
    <col min="8962" max="8962" width="65.109375" style="118" customWidth="1"/>
    <col min="8963" max="8963" width="17" style="118" customWidth="1"/>
    <col min="8964" max="8964" width="13.88671875" style="118" customWidth="1"/>
    <col min="8965" max="8965" width="13.5546875" style="118" customWidth="1"/>
    <col min="8966" max="8966" width="14.33203125" style="118" customWidth="1"/>
    <col min="8967" max="9216" width="8.88671875" style="118"/>
    <col min="9217" max="9217" width="6.88671875" style="118" customWidth="1"/>
    <col min="9218" max="9218" width="65.109375" style="118" customWidth="1"/>
    <col min="9219" max="9219" width="17" style="118" customWidth="1"/>
    <col min="9220" max="9220" width="13.88671875" style="118" customWidth="1"/>
    <col min="9221" max="9221" width="13.5546875" style="118" customWidth="1"/>
    <col min="9222" max="9222" width="14.33203125" style="118" customWidth="1"/>
    <col min="9223" max="9472" width="8.88671875" style="118"/>
    <col min="9473" max="9473" width="6.88671875" style="118" customWidth="1"/>
    <col min="9474" max="9474" width="65.109375" style="118" customWidth="1"/>
    <col min="9475" max="9475" width="17" style="118" customWidth="1"/>
    <col min="9476" max="9476" width="13.88671875" style="118" customWidth="1"/>
    <col min="9477" max="9477" width="13.5546875" style="118" customWidth="1"/>
    <col min="9478" max="9478" width="14.33203125" style="118" customWidth="1"/>
    <col min="9479" max="9728" width="8.88671875" style="118"/>
    <col min="9729" max="9729" width="6.88671875" style="118" customWidth="1"/>
    <col min="9730" max="9730" width="65.109375" style="118" customWidth="1"/>
    <col min="9731" max="9731" width="17" style="118" customWidth="1"/>
    <col min="9732" max="9732" width="13.88671875" style="118" customWidth="1"/>
    <col min="9733" max="9733" width="13.5546875" style="118" customWidth="1"/>
    <col min="9734" max="9734" width="14.33203125" style="118" customWidth="1"/>
    <col min="9735" max="9984" width="8.88671875" style="118"/>
    <col min="9985" max="9985" width="6.88671875" style="118" customWidth="1"/>
    <col min="9986" max="9986" width="65.109375" style="118" customWidth="1"/>
    <col min="9987" max="9987" width="17" style="118" customWidth="1"/>
    <col min="9988" max="9988" width="13.88671875" style="118" customWidth="1"/>
    <col min="9989" max="9989" width="13.5546875" style="118" customWidth="1"/>
    <col min="9990" max="9990" width="14.33203125" style="118" customWidth="1"/>
    <col min="9991" max="10240" width="8.88671875" style="118"/>
    <col min="10241" max="10241" width="6.88671875" style="118" customWidth="1"/>
    <col min="10242" max="10242" width="65.109375" style="118" customWidth="1"/>
    <col min="10243" max="10243" width="17" style="118" customWidth="1"/>
    <col min="10244" max="10244" width="13.88671875" style="118" customWidth="1"/>
    <col min="10245" max="10245" width="13.5546875" style="118" customWidth="1"/>
    <col min="10246" max="10246" width="14.33203125" style="118" customWidth="1"/>
    <col min="10247" max="10496" width="8.88671875" style="118"/>
    <col min="10497" max="10497" width="6.88671875" style="118" customWidth="1"/>
    <col min="10498" max="10498" width="65.109375" style="118" customWidth="1"/>
    <col min="10499" max="10499" width="17" style="118" customWidth="1"/>
    <col min="10500" max="10500" width="13.88671875" style="118" customWidth="1"/>
    <col min="10501" max="10501" width="13.5546875" style="118" customWidth="1"/>
    <col min="10502" max="10502" width="14.33203125" style="118" customWidth="1"/>
    <col min="10503" max="10752" width="8.88671875" style="118"/>
    <col min="10753" max="10753" width="6.88671875" style="118" customWidth="1"/>
    <col min="10754" max="10754" width="65.109375" style="118" customWidth="1"/>
    <col min="10755" max="10755" width="17" style="118" customWidth="1"/>
    <col min="10756" max="10756" width="13.88671875" style="118" customWidth="1"/>
    <col min="10757" max="10757" width="13.5546875" style="118" customWidth="1"/>
    <col min="10758" max="10758" width="14.33203125" style="118" customWidth="1"/>
    <col min="10759" max="11008" width="8.88671875" style="118"/>
    <col min="11009" max="11009" width="6.88671875" style="118" customWidth="1"/>
    <col min="11010" max="11010" width="65.109375" style="118" customWidth="1"/>
    <col min="11011" max="11011" width="17" style="118" customWidth="1"/>
    <col min="11012" max="11012" width="13.88671875" style="118" customWidth="1"/>
    <col min="11013" max="11013" width="13.5546875" style="118" customWidth="1"/>
    <col min="11014" max="11014" width="14.33203125" style="118" customWidth="1"/>
    <col min="11015" max="11264" width="8.88671875" style="118"/>
    <col min="11265" max="11265" width="6.88671875" style="118" customWidth="1"/>
    <col min="11266" max="11266" width="65.109375" style="118" customWidth="1"/>
    <col min="11267" max="11267" width="17" style="118" customWidth="1"/>
    <col min="11268" max="11268" width="13.88671875" style="118" customWidth="1"/>
    <col min="11269" max="11269" width="13.5546875" style="118" customWidth="1"/>
    <col min="11270" max="11270" width="14.33203125" style="118" customWidth="1"/>
    <col min="11271" max="11520" width="8.88671875" style="118"/>
    <col min="11521" max="11521" width="6.88671875" style="118" customWidth="1"/>
    <col min="11522" max="11522" width="65.109375" style="118" customWidth="1"/>
    <col min="11523" max="11523" width="17" style="118" customWidth="1"/>
    <col min="11524" max="11524" width="13.88671875" style="118" customWidth="1"/>
    <col min="11525" max="11525" width="13.5546875" style="118" customWidth="1"/>
    <col min="11526" max="11526" width="14.33203125" style="118" customWidth="1"/>
    <col min="11527" max="11776" width="8.88671875" style="118"/>
    <col min="11777" max="11777" width="6.88671875" style="118" customWidth="1"/>
    <col min="11778" max="11778" width="65.109375" style="118" customWidth="1"/>
    <col min="11779" max="11779" width="17" style="118" customWidth="1"/>
    <col min="11780" max="11780" width="13.88671875" style="118" customWidth="1"/>
    <col min="11781" max="11781" width="13.5546875" style="118" customWidth="1"/>
    <col min="11782" max="11782" width="14.33203125" style="118" customWidth="1"/>
    <col min="11783" max="12032" width="8.88671875" style="118"/>
    <col min="12033" max="12033" width="6.88671875" style="118" customWidth="1"/>
    <col min="12034" max="12034" width="65.109375" style="118" customWidth="1"/>
    <col min="12035" max="12035" width="17" style="118" customWidth="1"/>
    <col min="12036" max="12036" width="13.88671875" style="118" customWidth="1"/>
    <col min="12037" max="12037" width="13.5546875" style="118" customWidth="1"/>
    <col min="12038" max="12038" width="14.33203125" style="118" customWidth="1"/>
    <col min="12039" max="12288" width="8.88671875" style="118"/>
    <col min="12289" max="12289" width="6.88671875" style="118" customWidth="1"/>
    <col min="12290" max="12290" width="65.109375" style="118" customWidth="1"/>
    <col min="12291" max="12291" width="17" style="118" customWidth="1"/>
    <col min="12292" max="12292" width="13.88671875" style="118" customWidth="1"/>
    <col min="12293" max="12293" width="13.5546875" style="118" customWidth="1"/>
    <col min="12294" max="12294" width="14.33203125" style="118" customWidth="1"/>
    <col min="12295" max="12544" width="8.88671875" style="118"/>
    <col min="12545" max="12545" width="6.88671875" style="118" customWidth="1"/>
    <col min="12546" max="12546" width="65.109375" style="118" customWidth="1"/>
    <col min="12547" max="12547" width="17" style="118" customWidth="1"/>
    <col min="12548" max="12548" width="13.88671875" style="118" customWidth="1"/>
    <col min="12549" max="12549" width="13.5546875" style="118" customWidth="1"/>
    <col min="12550" max="12550" width="14.33203125" style="118" customWidth="1"/>
    <col min="12551" max="12800" width="8.88671875" style="118"/>
    <col min="12801" max="12801" width="6.88671875" style="118" customWidth="1"/>
    <col min="12802" max="12802" width="65.109375" style="118" customWidth="1"/>
    <col min="12803" max="12803" width="17" style="118" customWidth="1"/>
    <col min="12804" max="12804" width="13.88671875" style="118" customWidth="1"/>
    <col min="12805" max="12805" width="13.5546875" style="118" customWidth="1"/>
    <col min="12806" max="12806" width="14.33203125" style="118" customWidth="1"/>
    <col min="12807" max="13056" width="8.88671875" style="118"/>
    <col min="13057" max="13057" width="6.88671875" style="118" customWidth="1"/>
    <col min="13058" max="13058" width="65.109375" style="118" customWidth="1"/>
    <col min="13059" max="13059" width="17" style="118" customWidth="1"/>
    <col min="13060" max="13060" width="13.88671875" style="118" customWidth="1"/>
    <col min="13061" max="13061" width="13.5546875" style="118" customWidth="1"/>
    <col min="13062" max="13062" width="14.33203125" style="118" customWidth="1"/>
    <col min="13063" max="13312" width="8.88671875" style="118"/>
    <col min="13313" max="13313" width="6.88671875" style="118" customWidth="1"/>
    <col min="13314" max="13314" width="65.109375" style="118" customWidth="1"/>
    <col min="13315" max="13315" width="17" style="118" customWidth="1"/>
    <col min="13316" max="13316" width="13.88671875" style="118" customWidth="1"/>
    <col min="13317" max="13317" width="13.5546875" style="118" customWidth="1"/>
    <col min="13318" max="13318" width="14.33203125" style="118" customWidth="1"/>
    <col min="13319" max="13568" width="8.88671875" style="118"/>
    <col min="13569" max="13569" width="6.88671875" style="118" customWidth="1"/>
    <col min="13570" max="13570" width="65.109375" style="118" customWidth="1"/>
    <col min="13571" max="13571" width="17" style="118" customWidth="1"/>
    <col min="13572" max="13572" width="13.88671875" style="118" customWidth="1"/>
    <col min="13573" max="13573" width="13.5546875" style="118" customWidth="1"/>
    <col min="13574" max="13574" width="14.33203125" style="118" customWidth="1"/>
    <col min="13575" max="13824" width="8.88671875" style="118"/>
    <col min="13825" max="13825" width="6.88671875" style="118" customWidth="1"/>
    <col min="13826" max="13826" width="65.109375" style="118" customWidth="1"/>
    <col min="13827" max="13827" width="17" style="118" customWidth="1"/>
    <col min="13828" max="13828" width="13.88671875" style="118" customWidth="1"/>
    <col min="13829" max="13829" width="13.5546875" style="118" customWidth="1"/>
    <col min="13830" max="13830" width="14.33203125" style="118" customWidth="1"/>
    <col min="13831" max="14080" width="8.88671875" style="118"/>
    <col min="14081" max="14081" width="6.88671875" style="118" customWidth="1"/>
    <col min="14082" max="14082" width="65.109375" style="118" customWidth="1"/>
    <col min="14083" max="14083" width="17" style="118" customWidth="1"/>
    <col min="14084" max="14084" width="13.88671875" style="118" customWidth="1"/>
    <col min="14085" max="14085" width="13.5546875" style="118" customWidth="1"/>
    <col min="14086" max="14086" width="14.33203125" style="118" customWidth="1"/>
    <col min="14087" max="14336" width="8.88671875" style="118"/>
    <col min="14337" max="14337" width="6.88671875" style="118" customWidth="1"/>
    <col min="14338" max="14338" width="65.109375" style="118" customWidth="1"/>
    <col min="14339" max="14339" width="17" style="118" customWidth="1"/>
    <col min="14340" max="14340" width="13.88671875" style="118" customWidth="1"/>
    <col min="14341" max="14341" width="13.5546875" style="118" customWidth="1"/>
    <col min="14342" max="14342" width="14.33203125" style="118" customWidth="1"/>
    <col min="14343" max="14592" width="8.88671875" style="118"/>
    <col min="14593" max="14593" width="6.88671875" style="118" customWidth="1"/>
    <col min="14594" max="14594" width="65.109375" style="118" customWidth="1"/>
    <col min="14595" max="14595" width="17" style="118" customWidth="1"/>
    <col min="14596" max="14596" width="13.88671875" style="118" customWidth="1"/>
    <col min="14597" max="14597" width="13.5546875" style="118" customWidth="1"/>
    <col min="14598" max="14598" width="14.33203125" style="118" customWidth="1"/>
    <col min="14599" max="14848" width="8.88671875" style="118"/>
    <col min="14849" max="14849" width="6.88671875" style="118" customWidth="1"/>
    <col min="14850" max="14850" width="65.109375" style="118" customWidth="1"/>
    <col min="14851" max="14851" width="17" style="118" customWidth="1"/>
    <col min="14852" max="14852" width="13.88671875" style="118" customWidth="1"/>
    <col min="14853" max="14853" width="13.5546875" style="118" customWidth="1"/>
    <col min="14854" max="14854" width="14.33203125" style="118" customWidth="1"/>
    <col min="14855" max="15104" width="8.88671875" style="118"/>
    <col min="15105" max="15105" width="6.88671875" style="118" customWidth="1"/>
    <col min="15106" max="15106" width="65.109375" style="118" customWidth="1"/>
    <col min="15107" max="15107" width="17" style="118" customWidth="1"/>
    <col min="15108" max="15108" width="13.88671875" style="118" customWidth="1"/>
    <col min="15109" max="15109" width="13.5546875" style="118" customWidth="1"/>
    <col min="15110" max="15110" width="14.33203125" style="118" customWidth="1"/>
    <col min="15111" max="15360" width="8.88671875" style="118"/>
    <col min="15361" max="15361" width="6.88671875" style="118" customWidth="1"/>
    <col min="15362" max="15362" width="65.109375" style="118" customWidth="1"/>
    <col min="15363" max="15363" width="17" style="118" customWidth="1"/>
    <col min="15364" max="15364" width="13.88671875" style="118" customWidth="1"/>
    <col min="15365" max="15365" width="13.5546875" style="118" customWidth="1"/>
    <col min="15366" max="15366" width="14.33203125" style="118" customWidth="1"/>
    <col min="15367" max="15616" width="8.88671875" style="118"/>
    <col min="15617" max="15617" width="6.88671875" style="118" customWidth="1"/>
    <col min="15618" max="15618" width="65.109375" style="118" customWidth="1"/>
    <col min="15619" max="15619" width="17" style="118" customWidth="1"/>
    <col min="15620" max="15620" width="13.88671875" style="118" customWidth="1"/>
    <col min="15621" max="15621" width="13.5546875" style="118" customWidth="1"/>
    <col min="15622" max="15622" width="14.33203125" style="118" customWidth="1"/>
    <col min="15623" max="15872" width="8.88671875" style="118"/>
    <col min="15873" max="15873" width="6.88671875" style="118" customWidth="1"/>
    <col min="15874" max="15874" width="65.109375" style="118" customWidth="1"/>
    <col min="15875" max="15875" width="17" style="118" customWidth="1"/>
    <col min="15876" max="15876" width="13.88671875" style="118" customWidth="1"/>
    <col min="15877" max="15877" width="13.5546875" style="118" customWidth="1"/>
    <col min="15878" max="15878" width="14.33203125" style="118" customWidth="1"/>
    <col min="15879" max="16128" width="8.88671875" style="118"/>
    <col min="16129" max="16129" width="6.88671875" style="118" customWidth="1"/>
    <col min="16130" max="16130" width="65.109375" style="118" customWidth="1"/>
    <col min="16131" max="16131" width="17" style="118" customWidth="1"/>
    <col min="16132" max="16132" width="13.88671875" style="118" customWidth="1"/>
    <col min="16133" max="16133" width="13.5546875" style="118" customWidth="1"/>
    <col min="16134" max="16134" width="14.33203125" style="118" customWidth="1"/>
    <col min="16135" max="16384" width="8.88671875" style="118"/>
  </cols>
  <sheetData>
    <row r="1" spans="2:7">
      <c r="B1" s="116" t="s">
        <v>763</v>
      </c>
      <c r="E1" s="118"/>
      <c r="F1" s="118"/>
      <c r="G1" s="119"/>
    </row>
    <row r="2" spans="2:7">
      <c r="B2" s="116" t="s">
        <v>764</v>
      </c>
      <c r="E2" s="118"/>
      <c r="F2" s="118"/>
      <c r="G2" s="119"/>
    </row>
    <row r="3" spans="2:7">
      <c r="D3" s="120"/>
    </row>
    <row r="4" spans="2:7">
      <c r="D4" s="120"/>
    </row>
    <row r="5" spans="2:7">
      <c r="F5" s="115"/>
    </row>
    <row r="6" spans="2:7">
      <c r="B6" s="118" t="s">
        <v>52</v>
      </c>
      <c r="C6" s="117" t="s">
        <v>765</v>
      </c>
      <c r="F6" s="115"/>
    </row>
    <row r="8" spans="2:7">
      <c r="B8" s="118" t="s">
        <v>766</v>
      </c>
      <c r="C8" s="117">
        <f>Elektroinstalace!F66</f>
        <v>0</v>
      </c>
      <c r="F8" s="122"/>
    </row>
    <row r="9" spans="2:7">
      <c r="B9" s="118" t="s">
        <v>767</v>
      </c>
      <c r="C9" s="117">
        <f>'Sdělovací rozvody'!F17</f>
        <v>0</v>
      </c>
      <c r="F9" s="122"/>
    </row>
    <row r="10" spans="2:7">
      <c r="C10" s="123"/>
      <c r="F10" s="122"/>
    </row>
    <row r="11" spans="2:7">
      <c r="F11" s="122"/>
    </row>
    <row r="12" spans="2:7">
      <c r="B12" s="118" t="s">
        <v>768</v>
      </c>
      <c r="C12" s="117">
        <f>SUM(C8:C10)</f>
        <v>0</v>
      </c>
      <c r="F12" s="122"/>
    </row>
    <row r="13" spans="2:7">
      <c r="C13" s="124"/>
      <c r="F13" s="122"/>
    </row>
    <row r="14" spans="2:7">
      <c r="F14" s="122"/>
    </row>
    <row r="15" spans="2:7">
      <c r="F15" s="122"/>
    </row>
    <row r="16" spans="2:7">
      <c r="F16" s="122"/>
    </row>
    <row r="17" spans="6:6">
      <c r="F17" s="122"/>
    </row>
    <row r="18" spans="6:6">
      <c r="F18" s="122"/>
    </row>
    <row r="19" spans="6:6">
      <c r="F19" s="122"/>
    </row>
    <row r="20" spans="6:6">
      <c r="F20" s="122"/>
    </row>
    <row r="21" spans="6:6">
      <c r="F21" s="122"/>
    </row>
    <row r="22" spans="6:6">
      <c r="F22" s="122"/>
    </row>
    <row r="23" spans="6:6">
      <c r="F23" s="122"/>
    </row>
    <row r="24" spans="6:6">
      <c r="F24" s="122"/>
    </row>
    <row r="25" spans="6:6">
      <c r="F25" s="122"/>
    </row>
    <row r="26" spans="6:6">
      <c r="F26" s="122"/>
    </row>
    <row r="27" spans="6:6">
      <c r="F27" s="122"/>
    </row>
    <row r="28" spans="6:6">
      <c r="F28" s="122"/>
    </row>
    <row r="29" spans="6:6">
      <c r="F29" s="122"/>
    </row>
    <row r="30" spans="6:6">
      <c r="F30" s="122"/>
    </row>
    <row r="31" spans="6:6">
      <c r="F31" s="122"/>
    </row>
    <row r="32" spans="6:6">
      <c r="F32" s="122"/>
    </row>
    <row r="33" spans="5:6">
      <c r="F33" s="122"/>
    </row>
    <row r="34" spans="5:6">
      <c r="F34" s="122"/>
    </row>
    <row r="35" spans="5:6">
      <c r="F35" s="122"/>
    </row>
    <row r="36" spans="5:6">
      <c r="F36" s="122"/>
    </row>
    <row r="37" spans="5:6">
      <c r="F37" s="122"/>
    </row>
    <row r="38" spans="5:6">
      <c r="F38" s="122"/>
    </row>
    <row r="39" spans="5:6">
      <c r="F39" s="122"/>
    </row>
    <row r="40" spans="5:6">
      <c r="F40" s="122"/>
    </row>
    <row r="41" spans="5:6">
      <c r="E41" s="122"/>
      <c r="F41" s="121"/>
    </row>
    <row r="42" spans="5:6">
      <c r="E42" s="122"/>
      <c r="F42" s="121"/>
    </row>
    <row r="43" spans="5:6">
      <c r="E43" s="122"/>
      <c r="F43" s="121"/>
    </row>
    <row r="44" spans="5:6">
      <c r="E44" s="122"/>
      <c r="F44" s="121"/>
    </row>
    <row r="45" spans="5:6">
      <c r="F45" s="121"/>
    </row>
    <row r="46" spans="5:6">
      <c r="F46" s="122"/>
    </row>
    <row r="47" spans="5:6">
      <c r="F47" s="122"/>
    </row>
    <row r="48" spans="5:6">
      <c r="F48" s="122"/>
    </row>
    <row r="49" spans="6:6">
      <c r="F49" s="122"/>
    </row>
    <row r="50" spans="6:6">
      <c r="F50" s="122"/>
    </row>
    <row r="51" spans="6:6">
      <c r="F51" s="122"/>
    </row>
    <row r="52" spans="6:6">
      <c r="F52" s="122"/>
    </row>
    <row r="53" spans="6:6">
      <c r="F53" s="122"/>
    </row>
    <row r="54" spans="6:6">
      <c r="F54" s="122"/>
    </row>
    <row r="55" spans="6:6">
      <c r="F55" s="122"/>
    </row>
    <row r="56" spans="6:6">
      <c r="F56" s="122"/>
    </row>
    <row r="57" spans="6:6">
      <c r="F57" s="122"/>
    </row>
    <row r="58" spans="6:6">
      <c r="F58" s="122"/>
    </row>
    <row r="59" spans="6:6">
      <c r="F59" s="122"/>
    </row>
    <row r="60" spans="6:6">
      <c r="F60" s="122"/>
    </row>
    <row r="61" spans="6:6">
      <c r="F61" s="122"/>
    </row>
    <row r="62" spans="6:6">
      <c r="F62" s="122"/>
    </row>
    <row r="63" spans="6:6">
      <c r="F63" s="122"/>
    </row>
  </sheetData>
  <sheetProtection algorithmName="SHA-512" hashValue="GzLg45lNifyHwUs5Ik5vMQ3rqPfMpYlczr9GpLd5swnQ0+MDT8J+PQUedISOKe6n9MZ7WjtWBdf7/VQso5ERdg==" saltValue="qkd10I1rFEf7JYfzk01teQ==" spinCount="100000" sheet="1" objects="1" scenario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5BF4-5015-428A-984F-C4A685415775}">
  <sheetPr>
    <pageSetUpPr fitToPage="1"/>
  </sheetPr>
  <dimension ref="A1:G66"/>
  <sheetViews>
    <sheetView workbookViewId="0">
      <selection activeCell="E8" sqref="E8"/>
    </sheetView>
  </sheetViews>
  <sheetFormatPr defaultRowHeight="12.65"/>
  <cols>
    <col min="1" max="1" width="8.5546875" style="118" customWidth="1"/>
    <col min="2" max="2" width="72" style="118" customWidth="1"/>
    <col min="3" max="4" width="8.88671875" style="118"/>
    <col min="5" max="5" width="15" style="125" customWidth="1"/>
    <col min="6" max="6" width="17" style="125" customWidth="1"/>
    <col min="7" max="256" width="8.88671875" style="118"/>
    <col min="257" max="257" width="8.5546875" style="118" customWidth="1"/>
    <col min="258" max="258" width="72" style="118" customWidth="1"/>
    <col min="259" max="260" width="8.88671875" style="118"/>
    <col min="261" max="261" width="15" style="118" customWidth="1"/>
    <col min="262" max="262" width="17" style="118" customWidth="1"/>
    <col min="263" max="512" width="8.88671875" style="118"/>
    <col min="513" max="513" width="8.5546875" style="118" customWidth="1"/>
    <col min="514" max="514" width="72" style="118" customWidth="1"/>
    <col min="515" max="516" width="8.88671875" style="118"/>
    <col min="517" max="517" width="15" style="118" customWidth="1"/>
    <col min="518" max="518" width="17" style="118" customWidth="1"/>
    <col min="519" max="768" width="8.88671875" style="118"/>
    <col min="769" max="769" width="8.5546875" style="118" customWidth="1"/>
    <col min="770" max="770" width="72" style="118" customWidth="1"/>
    <col min="771" max="772" width="8.88671875" style="118"/>
    <col min="773" max="773" width="15" style="118" customWidth="1"/>
    <col min="774" max="774" width="17" style="118" customWidth="1"/>
    <col min="775" max="1024" width="8.88671875" style="118"/>
    <col min="1025" max="1025" width="8.5546875" style="118" customWidth="1"/>
    <col min="1026" max="1026" width="72" style="118" customWidth="1"/>
    <col min="1027" max="1028" width="8.88671875" style="118"/>
    <col min="1029" max="1029" width="15" style="118" customWidth="1"/>
    <col min="1030" max="1030" width="17" style="118" customWidth="1"/>
    <col min="1031" max="1280" width="8.88671875" style="118"/>
    <col min="1281" max="1281" width="8.5546875" style="118" customWidth="1"/>
    <col min="1282" max="1282" width="72" style="118" customWidth="1"/>
    <col min="1283" max="1284" width="8.88671875" style="118"/>
    <col min="1285" max="1285" width="15" style="118" customWidth="1"/>
    <col min="1286" max="1286" width="17" style="118" customWidth="1"/>
    <col min="1287" max="1536" width="8.88671875" style="118"/>
    <col min="1537" max="1537" width="8.5546875" style="118" customWidth="1"/>
    <col min="1538" max="1538" width="72" style="118" customWidth="1"/>
    <col min="1539" max="1540" width="8.88671875" style="118"/>
    <col min="1541" max="1541" width="15" style="118" customWidth="1"/>
    <col min="1542" max="1542" width="17" style="118" customWidth="1"/>
    <col min="1543" max="1792" width="8.88671875" style="118"/>
    <col min="1793" max="1793" width="8.5546875" style="118" customWidth="1"/>
    <col min="1794" max="1794" width="72" style="118" customWidth="1"/>
    <col min="1795" max="1796" width="8.88671875" style="118"/>
    <col min="1797" max="1797" width="15" style="118" customWidth="1"/>
    <col min="1798" max="1798" width="17" style="118" customWidth="1"/>
    <col min="1799" max="2048" width="8.88671875" style="118"/>
    <col min="2049" max="2049" width="8.5546875" style="118" customWidth="1"/>
    <col min="2050" max="2050" width="72" style="118" customWidth="1"/>
    <col min="2051" max="2052" width="8.88671875" style="118"/>
    <col min="2053" max="2053" width="15" style="118" customWidth="1"/>
    <col min="2054" max="2054" width="17" style="118" customWidth="1"/>
    <col min="2055" max="2304" width="8.88671875" style="118"/>
    <col min="2305" max="2305" width="8.5546875" style="118" customWidth="1"/>
    <col min="2306" max="2306" width="72" style="118" customWidth="1"/>
    <col min="2307" max="2308" width="8.88671875" style="118"/>
    <col min="2309" max="2309" width="15" style="118" customWidth="1"/>
    <col min="2310" max="2310" width="17" style="118" customWidth="1"/>
    <col min="2311" max="2560" width="8.88671875" style="118"/>
    <col min="2561" max="2561" width="8.5546875" style="118" customWidth="1"/>
    <col min="2562" max="2562" width="72" style="118" customWidth="1"/>
    <col min="2563" max="2564" width="8.88671875" style="118"/>
    <col min="2565" max="2565" width="15" style="118" customWidth="1"/>
    <col min="2566" max="2566" width="17" style="118" customWidth="1"/>
    <col min="2567" max="2816" width="8.88671875" style="118"/>
    <col min="2817" max="2817" width="8.5546875" style="118" customWidth="1"/>
    <col min="2818" max="2818" width="72" style="118" customWidth="1"/>
    <col min="2819" max="2820" width="8.88671875" style="118"/>
    <col min="2821" max="2821" width="15" style="118" customWidth="1"/>
    <col min="2822" max="2822" width="17" style="118" customWidth="1"/>
    <col min="2823" max="3072" width="8.88671875" style="118"/>
    <col min="3073" max="3073" width="8.5546875" style="118" customWidth="1"/>
    <col min="3074" max="3074" width="72" style="118" customWidth="1"/>
    <col min="3075" max="3076" width="8.88671875" style="118"/>
    <col min="3077" max="3077" width="15" style="118" customWidth="1"/>
    <col min="3078" max="3078" width="17" style="118" customWidth="1"/>
    <col min="3079" max="3328" width="8.88671875" style="118"/>
    <col min="3329" max="3329" width="8.5546875" style="118" customWidth="1"/>
    <col min="3330" max="3330" width="72" style="118" customWidth="1"/>
    <col min="3331" max="3332" width="8.88671875" style="118"/>
    <col min="3333" max="3333" width="15" style="118" customWidth="1"/>
    <col min="3334" max="3334" width="17" style="118" customWidth="1"/>
    <col min="3335" max="3584" width="8.88671875" style="118"/>
    <col min="3585" max="3585" width="8.5546875" style="118" customWidth="1"/>
    <col min="3586" max="3586" width="72" style="118" customWidth="1"/>
    <col min="3587" max="3588" width="8.88671875" style="118"/>
    <col min="3589" max="3589" width="15" style="118" customWidth="1"/>
    <col min="3590" max="3590" width="17" style="118" customWidth="1"/>
    <col min="3591" max="3840" width="8.88671875" style="118"/>
    <col min="3841" max="3841" width="8.5546875" style="118" customWidth="1"/>
    <col min="3842" max="3842" width="72" style="118" customWidth="1"/>
    <col min="3843" max="3844" width="8.88671875" style="118"/>
    <col min="3845" max="3845" width="15" style="118" customWidth="1"/>
    <col min="3846" max="3846" width="17" style="118" customWidth="1"/>
    <col min="3847" max="4096" width="8.88671875" style="118"/>
    <col min="4097" max="4097" width="8.5546875" style="118" customWidth="1"/>
    <col min="4098" max="4098" width="72" style="118" customWidth="1"/>
    <col min="4099" max="4100" width="8.88671875" style="118"/>
    <col min="4101" max="4101" width="15" style="118" customWidth="1"/>
    <col min="4102" max="4102" width="17" style="118" customWidth="1"/>
    <col min="4103" max="4352" width="8.88671875" style="118"/>
    <col min="4353" max="4353" width="8.5546875" style="118" customWidth="1"/>
    <col min="4354" max="4354" width="72" style="118" customWidth="1"/>
    <col min="4355" max="4356" width="8.88671875" style="118"/>
    <col min="4357" max="4357" width="15" style="118" customWidth="1"/>
    <col min="4358" max="4358" width="17" style="118" customWidth="1"/>
    <col min="4359" max="4608" width="8.88671875" style="118"/>
    <col min="4609" max="4609" width="8.5546875" style="118" customWidth="1"/>
    <col min="4610" max="4610" width="72" style="118" customWidth="1"/>
    <col min="4611" max="4612" width="8.88671875" style="118"/>
    <col min="4613" max="4613" width="15" style="118" customWidth="1"/>
    <col min="4614" max="4614" width="17" style="118" customWidth="1"/>
    <col min="4615" max="4864" width="8.88671875" style="118"/>
    <col min="4865" max="4865" width="8.5546875" style="118" customWidth="1"/>
    <col min="4866" max="4866" width="72" style="118" customWidth="1"/>
    <col min="4867" max="4868" width="8.88671875" style="118"/>
    <col min="4869" max="4869" width="15" style="118" customWidth="1"/>
    <col min="4870" max="4870" width="17" style="118" customWidth="1"/>
    <col min="4871" max="5120" width="8.88671875" style="118"/>
    <col min="5121" max="5121" width="8.5546875" style="118" customWidth="1"/>
    <col min="5122" max="5122" width="72" style="118" customWidth="1"/>
    <col min="5123" max="5124" width="8.88671875" style="118"/>
    <col min="5125" max="5125" width="15" style="118" customWidth="1"/>
    <col min="5126" max="5126" width="17" style="118" customWidth="1"/>
    <col min="5127" max="5376" width="8.88671875" style="118"/>
    <col min="5377" max="5377" width="8.5546875" style="118" customWidth="1"/>
    <col min="5378" max="5378" width="72" style="118" customWidth="1"/>
    <col min="5379" max="5380" width="8.88671875" style="118"/>
    <col min="5381" max="5381" width="15" style="118" customWidth="1"/>
    <col min="5382" max="5382" width="17" style="118" customWidth="1"/>
    <col min="5383" max="5632" width="8.88671875" style="118"/>
    <col min="5633" max="5633" width="8.5546875" style="118" customWidth="1"/>
    <col min="5634" max="5634" width="72" style="118" customWidth="1"/>
    <col min="5635" max="5636" width="8.88671875" style="118"/>
    <col min="5637" max="5637" width="15" style="118" customWidth="1"/>
    <col min="5638" max="5638" width="17" style="118" customWidth="1"/>
    <col min="5639" max="5888" width="8.88671875" style="118"/>
    <col min="5889" max="5889" width="8.5546875" style="118" customWidth="1"/>
    <col min="5890" max="5890" width="72" style="118" customWidth="1"/>
    <col min="5891" max="5892" width="8.88671875" style="118"/>
    <col min="5893" max="5893" width="15" style="118" customWidth="1"/>
    <col min="5894" max="5894" width="17" style="118" customWidth="1"/>
    <col min="5895" max="6144" width="8.88671875" style="118"/>
    <col min="6145" max="6145" width="8.5546875" style="118" customWidth="1"/>
    <col min="6146" max="6146" width="72" style="118" customWidth="1"/>
    <col min="6147" max="6148" width="8.88671875" style="118"/>
    <col min="6149" max="6149" width="15" style="118" customWidth="1"/>
    <col min="6150" max="6150" width="17" style="118" customWidth="1"/>
    <col min="6151" max="6400" width="8.88671875" style="118"/>
    <col min="6401" max="6401" width="8.5546875" style="118" customWidth="1"/>
    <col min="6402" max="6402" width="72" style="118" customWidth="1"/>
    <col min="6403" max="6404" width="8.88671875" style="118"/>
    <col min="6405" max="6405" width="15" style="118" customWidth="1"/>
    <col min="6406" max="6406" width="17" style="118" customWidth="1"/>
    <col min="6407" max="6656" width="8.88671875" style="118"/>
    <col min="6657" max="6657" width="8.5546875" style="118" customWidth="1"/>
    <col min="6658" max="6658" width="72" style="118" customWidth="1"/>
    <col min="6659" max="6660" width="8.88671875" style="118"/>
    <col min="6661" max="6661" width="15" style="118" customWidth="1"/>
    <col min="6662" max="6662" width="17" style="118" customWidth="1"/>
    <col min="6663" max="6912" width="8.88671875" style="118"/>
    <col min="6913" max="6913" width="8.5546875" style="118" customWidth="1"/>
    <col min="6914" max="6914" width="72" style="118" customWidth="1"/>
    <col min="6915" max="6916" width="8.88671875" style="118"/>
    <col min="6917" max="6917" width="15" style="118" customWidth="1"/>
    <col min="6918" max="6918" width="17" style="118" customWidth="1"/>
    <col min="6919" max="7168" width="8.88671875" style="118"/>
    <col min="7169" max="7169" width="8.5546875" style="118" customWidth="1"/>
    <col min="7170" max="7170" width="72" style="118" customWidth="1"/>
    <col min="7171" max="7172" width="8.88671875" style="118"/>
    <col min="7173" max="7173" width="15" style="118" customWidth="1"/>
    <col min="7174" max="7174" width="17" style="118" customWidth="1"/>
    <col min="7175" max="7424" width="8.88671875" style="118"/>
    <col min="7425" max="7425" width="8.5546875" style="118" customWidth="1"/>
    <col min="7426" max="7426" width="72" style="118" customWidth="1"/>
    <col min="7427" max="7428" width="8.88671875" style="118"/>
    <col min="7429" max="7429" width="15" style="118" customWidth="1"/>
    <col min="7430" max="7430" width="17" style="118" customWidth="1"/>
    <col min="7431" max="7680" width="8.88671875" style="118"/>
    <col min="7681" max="7681" width="8.5546875" style="118" customWidth="1"/>
    <col min="7682" max="7682" width="72" style="118" customWidth="1"/>
    <col min="7683" max="7684" width="8.88671875" style="118"/>
    <col min="7685" max="7685" width="15" style="118" customWidth="1"/>
    <col min="7686" max="7686" width="17" style="118" customWidth="1"/>
    <col min="7687" max="7936" width="8.88671875" style="118"/>
    <col min="7937" max="7937" width="8.5546875" style="118" customWidth="1"/>
    <col min="7938" max="7938" width="72" style="118" customWidth="1"/>
    <col min="7939" max="7940" width="8.88671875" style="118"/>
    <col min="7941" max="7941" width="15" style="118" customWidth="1"/>
    <col min="7942" max="7942" width="17" style="118" customWidth="1"/>
    <col min="7943" max="8192" width="8.88671875" style="118"/>
    <col min="8193" max="8193" width="8.5546875" style="118" customWidth="1"/>
    <col min="8194" max="8194" width="72" style="118" customWidth="1"/>
    <col min="8195" max="8196" width="8.88671875" style="118"/>
    <col min="8197" max="8197" width="15" style="118" customWidth="1"/>
    <col min="8198" max="8198" width="17" style="118" customWidth="1"/>
    <col min="8199" max="8448" width="8.88671875" style="118"/>
    <col min="8449" max="8449" width="8.5546875" style="118" customWidth="1"/>
    <col min="8450" max="8450" width="72" style="118" customWidth="1"/>
    <col min="8451" max="8452" width="8.88671875" style="118"/>
    <col min="8453" max="8453" width="15" style="118" customWidth="1"/>
    <col min="8454" max="8454" width="17" style="118" customWidth="1"/>
    <col min="8455" max="8704" width="8.88671875" style="118"/>
    <col min="8705" max="8705" width="8.5546875" style="118" customWidth="1"/>
    <col min="8706" max="8706" width="72" style="118" customWidth="1"/>
    <col min="8707" max="8708" width="8.88671875" style="118"/>
    <col min="8709" max="8709" width="15" style="118" customWidth="1"/>
    <col min="8710" max="8710" width="17" style="118" customWidth="1"/>
    <col min="8711" max="8960" width="8.88671875" style="118"/>
    <col min="8961" max="8961" width="8.5546875" style="118" customWidth="1"/>
    <col min="8962" max="8962" width="72" style="118" customWidth="1"/>
    <col min="8963" max="8964" width="8.88671875" style="118"/>
    <col min="8965" max="8965" width="15" style="118" customWidth="1"/>
    <col min="8966" max="8966" width="17" style="118" customWidth="1"/>
    <col min="8967" max="9216" width="8.88671875" style="118"/>
    <col min="9217" max="9217" width="8.5546875" style="118" customWidth="1"/>
    <col min="9218" max="9218" width="72" style="118" customWidth="1"/>
    <col min="9219" max="9220" width="8.88671875" style="118"/>
    <col min="9221" max="9221" width="15" style="118" customWidth="1"/>
    <col min="9222" max="9222" width="17" style="118" customWidth="1"/>
    <col min="9223" max="9472" width="8.88671875" style="118"/>
    <col min="9473" max="9473" width="8.5546875" style="118" customWidth="1"/>
    <col min="9474" max="9474" width="72" style="118" customWidth="1"/>
    <col min="9475" max="9476" width="8.88671875" style="118"/>
    <col min="9477" max="9477" width="15" style="118" customWidth="1"/>
    <col min="9478" max="9478" width="17" style="118" customWidth="1"/>
    <col min="9479" max="9728" width="8.88671875" style="118"/>
    <col min="9729" max="9729" width="8.5546875" style="118" customWidth="1"/>
    <col min="9730" max="9730" width="72" style="118" customWidth="1"/>
    <col min="9731" max="9732" width="8.88671875" style="118"/>
    <col min="9733" max="9733" width="15" style="118" customWidth="1"/>
    <col min="9734" max="9734" width="17" style="118" customWidth="1"/>
    <col min="9735" max="9984" width="8.88671875" style="118"/>
    <col min="9985" max="9985" width="8.5546875" style="118" customWidth="1"/>
    <col min="9986" max="9986" width="72" style="118" customWidth="1"/>
    <col min="9987" max="9988" width="8.88671875" style="118"/>
    <col min="9989" max="9989" width="15" style="118" customWidth="1"/>
    <col min="9990" max="9990" width="17" style="118" customWidth="1"/>
    <col min="9991" max="10240" width="8.88671875" style="118"/>
    <col min="10241" max="10241" width="8.5546875" style="118" customWidth="1"/>
    <col min="10242" max="10242" width="72" style="118" customWidth="1"/>
    <col min="10243" max="10244" width="8.88671875" style="118"/>
    <col min="10245" max="10245" width="15" style="118" customWidth="1"/>
    <col min="10246" max="10246" width="17" style="118" customWidth="1"/>
    <col min="10247" max="10496" width="8.88671875" style="118"/>
    <col min="10497" max="10497" width="8.5546875" style="118" customWidth="1"/>
    <col min="10498" max="10498" width="72" style="118" customWidth="1"/>
    <col min="10499" max="10500" width="8.88671875" style="118"/>
    <col min="10501" max="10501" width="15" style="118" customWidth="1"/>
    <col min="10502" max="10502" width="17" style="118" customWidth="1"/>
    <col min="10503" max="10752" width="8.88671875" style="118"/>
    <col min="10753" max="10753" width="8.5546875" style="118" customWidth="1"/>
    <col min="10754" max="10754" width="72" style="118" customWidth="1"/>
    <col min="10755" max="10756" width="8.88671875" style="118"/>
    <col min="10757" max="10757" width="15" style="118" customWidth="1"/>
    <col min="10758" max="10758" width="17" style="118" customWidth="1"/>
    <col min="10759" max="11008" width="8.88671875" style="118"/>
    <col min="11009" max="11009" width="8.5546875" style="118" customWidth="1"/>
    <col min="11010" max="11010" width="72" style="118" customWidth="1"/>
    <col min="11011" max="11012" width="8.88671875" style="118"/>
    <col min="11013" max="11013" width="15" style="118" customWidth="1"/>
    <col min="11014" max="11014" width="17" style="118" customWidth="1"/>
    <col min="11015" max="11264" width="8.88671875" style="118"/>
    <col min="11265" max="11265" width="8.5546875" style="118" customWidth="1"/>
    <col min="11266" max="11266" width="72" style="118" customWidth="1"/>
    <col min="11267" max="11268" width="8.88671875" style="118"/>
    <col min="11269" max="11269" width="15" style="118" customWidth="1"/>
    <col min="11270" max="11270" width="17" style="118" customWidth="1"/>
    <col min="11271" max="11520" width="8.88671875" style="118"/>
    <col min="11521" max="11521" width="8.5546875" style="118" customWidth="1"/>
    <col min="11522" max="11522" width="72" style="118" customWidth="1"/>
    <col min="11523" max="11524" width="8.88671875" style="118"/>
    <col min="11525" max="11525" width="15" style="118" customWidth="1"/>
    <col min="11526" max="11526" width="17" style="118" customWidth="1"/>
    <col min="11527" max="11776" width="8.88671875" style="118"/>
    <col min="11777" max="11777" width="8.5546875" style="118" customWidth="1"/>
    <col min="11778" max="11778" width="72" style="118" customWidth="1"/>
    <col min="11779" max="11780" width="8.88671875" style="118"/>
    <col min="11781" max="11781" width="15" style="118" customWidth="1"/>
    <col min="11782" max="11782" width="17" style="118" customWidth="1"/>
    <col min="11783" max="12032" width="8.88671875" style="118"/>
    <col min="12033" max="12033" width="8.5546875" style="118" customWidth="1"/>
    <col min="12034" max="12034" width="72" style="118" customWidth="1"/>
    <col min="12035" max="12036" width="8.88671875" style="118"/>
    <col min="12037" max="12037" width="15" style="118" customWidth="1"/>
    <col min="12038" max="12038" width="17" style="118" customWidth="1"/>
    <col min="12039" max="12288" width="8.88671875" style="118"/>
    <col min="12289" max="12289" width="8.5546875" style="118" customWidth="1"/>
    <col min="12290" max="12290" width="72" style="118" customWidth="1"/>
    <col min="12291" max="12292" width="8.88671875" style="118"/>
    <col min="12293" max="12293" width="15" style="118" customWidth="1"/>
    <col min="12294" max="12294" width="17" style="118" customWidth="1"/>
    <col min="12295" max="12544" width="8.88671875" style="118"/>
    <col min="12545" max="12545" width="8.5546875" style="118" customWidth="1"/>
    <col min="12546" max="12546" width="72" style="118" customWidth="1"/>
    <col min="12547" max="12548" width="8.88671875" style="118"/>
    <col min="12549" max="12549" width="15" style="118" customWidth="1"/>
    <col min="12550" max="12550" width="17" style="118" customWidth="1"/>
    <col min="12551" max="12800" width="8.88671875" style="118"/>
    <col min="12801" max="12801" width="8.5546875" style="118" customWidth="1"/>
    <col min="12802" max="12802" width="72" style="118" customWidth="1"/>
    <col min="12803" max="12804" width="8.88671875" style="118"/>
    <col min="12805" max="12805" width="15" style="118" customWidth="1"/>
    <col min="12806" max="12806" width="17" style="118" customWidth="1"/>
    <col min="12807" max="13056" width="8.88671875" style="118"/>
    <col min="13057" max="13057" width="8.5546875" style="118" customWidth="1"/>
    <col min="13058" max="13058" width="72" style="118" customWidth="1"/>
    <col min="13059" max="13060" width="8.88671875" style="118"/>
    <col min="13061" max="13061" width="15" style="118" customWidth="1"/>
    <col min="13062" max="13062" width="17" style="118" customWidth="1"/>
    <col min="13063" max="13312" width="8.88671875" style="118"/>
    <col min="13313" max="13313" width="8.5546875" style="118" customWidth="1"/>
    <col min="13314" max="13314" width="72" style="118" customWidth="1"/>
    <col min="13315" max="13316" width="8.88671875" style="118"/>
    <col min="13317" max="13317" width="15" style="118" customWidth="1"/>
    <col min="13318" max="13318" width="17" style="118" customWidth="1"/>
    <col min="13319" max="13568" width="8.88671875" style="118"/>
    <col min="13569" max="13569" width="8.5546875" style="118" customWidth="1"/>
    <col min="13570" max="13570" width="72" style="118" customWidth="1"/>
    <col min="13571" max="13572" width="8.88671875" style="118"/>
    <col min="13573" max="13573" width="15" style="118" customWidth="1"/>
    <col min="13574" max="13574" width="17" style="118" customWidth="1"/>
    <col min="13575" max="13824" width="8.88671875" style="118"/>
    <col min="13825" max="13825" width="8.5546875" style="118" customWidth="1"/>
    <col min="13826" max="13826" width="72" style="118" customWidth="1"/>
    <col min="13827" max="13828" width="8.88671875" style="118"/>
    <col min="13829" max="13829" width="15" style="118" customWidth="1"/>
    <col min="13830" max="13830" width="17" style="118" customWidth="1"/>
    <col min="13831" max="14080" width="8.88671875" style="118"/>
    <col min="14081" max="14081" width="8.5546875" style="118" customWidth="1"/>
    <col min="14082" max="14082" width="72" style="118" customWidth="1"/>
    <col min="14083" max="14084" width="8.88671875" style="118"/>
    <col min="14085" max="14085" width="15" style="118" customWidth="1"/>
    <col min="14086" max="14086" width="17" style="118" customWidth="1"/>
    <col min="14087" max="14336" width="8.88671875" style="118"/>
    <col min="14337" max="14337" width="8.5546875" style="118" customWidth="1"/>
    <col min="14338" max="14338" width="72" style="118" customWidth="1"/>
    <col min="14339" max="14340" width="8.88671875" style="118"/>
    <col min="14341" max="14341" width="15" style="118" customWidth="1"/>
    <col min="14342" max="14342" width="17" style="118" customWidth="1"/>
    <col min="14343" max="14592" width="8.88671875" style="118"/>
    <col min="14593" max="14593" width="8.5546875" style="118" customWidth="1"/>
    <col min="14594" max="14594" width="72" style="118" customWidth="1"/>
    <col min="14595" max="14596" width="8.88671875" style="118"/>
    <col min="14597" max="14597" width="15" style="118" customWidth="1"/>
    <col min="14598" max="14598" width="17" style="118" customWidth="1"/>
    <col min="14599" max="14848" width="8.88671875" style="118"/>
    <col min="14849" max="14849" width="8.5546875" style="118" customWidth="1"/>
    <col min="14850" max="14850" width="72" style="118" customWidth="1"/>
    <col min="14851" max="14852" width="8.88671875" style="118"/>
    <col min="14853" max="14853" width="15" style="118" customWidth="1"/>
    <col min="14854" max="14854" width="17" style="118" customWidth="1"/>
    <col min="14855" max="15104" width="8.88671875" style="118"/>
    <col min="15105" max="15105" width="8.5546875" style="118" customWidth="1"/>
    <col min="15106" max="15106" width="72" style="118" customWidth="1"/>
    <col min="15107" max="15108" width="8.88671875" style="118"/>
    <col min="15109" max="15109" width="15" style="118" customWidth="1"/>
    <col min="15110" max="15110" width="17" style="118" customWidth="1"/>
    <col min="15111" max="15360" width="8.88671875" style="118"/>
    <col min="15361" max="15361" width="8.5546875" style="118" customWidth="1"/>
    <col min="15362" max="15362" width="72" style="118" customWidth="1"/>
    <col min="15363" max="15364" width="8.88671875" style="118"/>
    <col min="15365" max="15365" width="15" style="118" customWidth="1"/>
    <col min="15366" max="15366" width="17" style="118" customWidth="1"/>
    <col min="15367" max="15616" width="8.88671875" style="118"/>
    <col min="15617" max="15617" width="8.5546875" style="118" customWidth="1"/>
    <col min="15618" max="15618" width="72" style="118" customWidth="1"/>
    <col min="15619" max="15620" width="8.88671875" style="118"/>
    <col min="15621" max="15621" width="15" style="118" customWidth="1"/>
    <col min="15622" max="15622" width="17" style="118" customWidth="1"/>
    <col min="15623" max="15872" width="8.88671875" style="118"/>
    <col min="15873" max="15873" width="8.5546875" style="118" customWidth="1"/>
    <col min="15874" max="15874" width="72" style="118" customWidth="1"/>
    <col min="15875" max="15876" width="8.88671875" style="118"/>
    <col min="15877" max="15877" width="15" style="118" customWidth="1"/>
    <col min="15878" max="15878" width="17" style="118" customWidth="1"/>
    <col min="15879" max="16128" width="8.88671875" style="118"/>
    <col min="16129" max="16129" width="8.5546875" style="118" customWidth="1"/>
    <col min="16130" max="16130" width="72" style="118" customWidth="1"/>
    <col min="16131" max="16132" width="8.88671875" style="118"/>
    <col min="16133" max="16133" width="15" style="118" customWidth="1"/>
    <col min="16134" max="16134" width="17" style="118" customWidth="1"/>
    <col min="16135" max="16384" width="8.88671875" style="118"/>
  </cols>
  <sheetData>
    <row r="1" spans="1:7">
      <c r="A1" s="115"/>
      <c r="B1" s="116" t="s">
        <v>763</v>
      </c>
      <c r="C1" s="115"/>
      <c r="D1" s="115"/>
      <c r="G1" s="119"/>
    </row>
    <row r="2" spans="1:7">
      <c r="A2" s="115"/>
      <c r="B2" s="116" t="s">
        <v>764</v>
      </c>
      <c r="C2" s="115"/>
      <c r="D2" s="115"/>
      <c r="G2" s="119"/>
    </row>
    <row r="3" spans="1:7" ht="14.5">
      <c r="A3" s="115"/>
      <c r="B3" s="126"/>
      <c r="C3" s="115"/>
      <c r="D3" s="120"/>
      <c r="F3" s="127"/>
    </row>
    <row r="4" spans="1:7">
      <c r="A4" s="115"/>
      <c r="B4" s="118" t="s">
        <v>574</v>
      </c>
      <c r="C4" s="115"/>
      <c r="D4" s="120"/>
      <c r="F4" s="127"/>
    </row>
    <row r="5" spans="1:7">
      <c r="A5" s="115"/>
      <c r="C5" s="115"/>
      <c r="D5" s="120"/>
      <c r="F5" s="127"/>
    </row>
    <row r="6" spans="1:7">
      <c r="A6" s="115"/>
      <c r="B6" s="118" t="s">
        <v>769</v>
      </c>
      <c r="C6" s="115" t="s">
        <v>770</v>
      </c>
      <c r="D6" s="115" t="s">
        <v>771</v>
      </c>
      <c r="F6" s="117"/>
    </row>
    <row r="7" spans="1:7">
      <c r="A7" s="115"/>
      <c r="C7" s="115"/>
      <c r="D7" s="115"/>
      <c r="F7" s="127"/>
    </row>
    <row r="8" spans="1:7">
      <c r="A8" s="115">
        <f>SUM(A6+1)</f>
        <v>1</v>
      </c>
      <c r="B8" s="118" t="s">
        <v>772</v>
      </c>
      <c r="C8" s="115" t="s">
        <v>773</v>
      </c>
      <c r="D8" s="115">
        <v>1</v>
      </c>
      <c r="E8" s="172"/>
      <c r="F8" s="127">
        <f>SUM(D8*E8)</f>
        <v>0</v>
      </c>
    </row>
    <row r="9" spans="1:7">
      <c r="A9" s="115">
        <f>SUM(A8+1)</f>
        <v>2</v>
      </c>
      <c r="B9" s="118" t="s">
        <v>774</v>
      </c>
      <c r="C9" s="115" t="s">
        <v>773</v>
      </c>
      <c r="D9" s="115">
        <v>1</v>
      </c>
      <c r="E9" s="172"/>
      <c r="F9" s="127">
        <f>SUM(D9*E9)</f>
        <v>0</v>
      </c>
    </row>
    <row r="10" spans="1:7">
      <c r="A10" s="115">
        <f t="shared" ref="A10:A50" si="0">SUM(A9+1)</f>
        <v>3</v>
      </c>
      <c r="C10" s="115"/>
      <c r="D10" s="115"/>
      <c r="E10" s="173"/>
      <c r="F10" s="127"/>
    </row>
    <row r="11" spans="1:7">
      <c r="A11" s="115">
        <f t="shared" si="0"/>
        <v>4</v>
      </c>
      <c r="B11" s="118" t="s">
        <v>775</v>
      </c>
      <c r="C11" s="115" t="s">
        <v>362</v>
      </c>
      <c r="D11" s="115">
        <v>35</v>
      </c>
      <c r="E11" s="172"/>
      <c r="F11" s="127">
        <f t="shared" ref="F11:F64" si="1">SUM(D11*E11)</f>
        <v>0</v>
      </c>
    </row>
    <row r="12" spans="1:7">
      <c r="A12" s="115">
        <f t="shared" si="0"/>
        <v>5</v>
      </c>
      <c r="B12" s="118" t="s">
        <v>776</v>
      </c>
      <c r="C12" s="115" t="s">
        <v>362</v>
      </c>
      <c r="D12" s="115">
        <v>15</v>
      </c>
      <c r="E12" s="172"/>
      <c r="F12" s="127">
        <f t="shared" si="1"/>
        <v>0</v>
      </c>
    </row>
    <row r="13" spans="1:7">
      <c r="A13" s="115">
        <f t="shared" si="0"/>
        <v>6</v>
      </c>
      <c r="B13" s="118" t="s">
        <v>777</v>
      </c>
      <c r="C13" s="115" t="s">
        <v>362</v>
      </c>
      <c r="D13" s="115">
        <v>410</v>
      </c>
      <c r="E13" s="172"/>
      <c r="F13" s="127">
        <f t="shared" si="1"/>
        <v>0</v>
      </c>
    </row>
    <row r="14" spans="1:7">
      <c r="A14" s="115">
        <f t="shared" si="0"/>
        <v>7</v>
      </c>
      <c r="B14" s="118" t="s">
        <v>778</v>
      </c>
      <c r="C14" s="115" t="s">
        <v>362</v>
      </c>
      <c r="D14" s="115">
        <v>490</v>
      </c>
      <c r="E14" s="172"/>
      <c r="F14" s="127">
        <f t="shared" si="1"/>
        <v>0</v>
      </c>
    </row>
    <row r="15" spans="1:7">
      <c r="A15" s="115">
        <f t="shared" si="0"/>
        <v>8</v>
      </c>
      <c r="B15" s="118" t="s">
        <v>779</v>
      </c>
      <c r="C15" s="115" t="s">
        <v>362</v>
      </c>
      <c r="D15" s="115">
        <v>30</v>
      </c>
      <c r="E15" s="172"/>
      <c r="F15" s="127">
        <f t="shared" si="1"/>
        <v>0</v>
      </c>
    </row>
    <row r="16" spans="1:7">
      <c r="A16" s="115">
        <f t="shared" si="0"/>
        <v>9</v>
      </c>
      <c r="C16" s="115"/>
      <c r="D16" s="115"/>
      <c r="E16" s="173"/>
      <c r="F16" s="127"/>
    </row>
    <row r="17" spans="1:6">
      <c r="A17" s="115">
        <f t="shared" si="0"/>
        <v>10</v>
      </c>
      <c r="B17" s="118" t="s">
        <v>780</v>
      </c>
      <c r="C17" s="115" t="s">
        <v>362</v>
      </c>
      <c r="D17" s="115">
        <v>2</v>
      </c>
      <c r="E17" s="172"/>
      <c r="F17" s="127">
        <f t="shared" si="1"/>
        <v>0</v>
      </c>
    </row>
    <row r="18" spans="1:6">
      <c r="A18" s="115">
        <f t="shared" si="0"/>
        <v>11</v>
      </c>
      <c r="C18" s="115"/>
      <c r="D18" s="115"/>
      <c r="E18" s="173"/>
      <c r="F18" s="127"/>
    </row>
    <row r="19" spans="1:6">
      <c r="A19" s="115">
        <f t="shared" si="0"/>
        <v>12</v>
      </c>
      <c r="B19" s="118" t="s">
        <v>781</v>
      </c>
      <c r="C19" s="115" t="s">
        <v>362</v>
      </c>
      <c r="D19" s="115">
        <v>85</v>
      </c>
      <c r="E19" s="172"/>
      <c r="F19" s="127">
        <f t="shared" si="1"/>
        <v>0</v>
      </c>
    </row>
    <row r="20" spans="1:6">
      <c r="A20" s="115">
        <f t="shared" si="0"/>
        <v>13</v>
      </c>
      <c r="B20" s="118" t="s">
        <v>782</v>
      </c>
      <c r="C20" s="115" t="s">
        <v>362</v>
      </c>
      <c r="D20" s="115">
        <v>30</v>
      </c>
      <c r="E20" s="172"/>
      <c r="F20" s="127">
        <f t="shared" si="1"/>
        <v>0</v>
      </c>
    </row>
    <row r="21" spans="1:6">
      <c r="A21" s="115">
        <f t="shared" si="0"/>
        <v>14</v>
      </c>
      <c r="C21" s="115"/>
      <c r="D21" s="115"/>
      <c r="E21" s="173"/>
      <c r="F21" s="127"/>
    </row>
    <row r="22" spans="1:6">
      <c r="A22" s="115">
        <f t="shared" si="0"/>
        <v>15</v>
      </c>
      <c r="B22" s="118" t="s">
        <v>783</v>
      </c>
      <c r="C22" s="115" t="s">
        <v>773</v>
      </c>
      <c r="D22" s="115">
        <v>68</v>
      </c>
      <c r="E22" s="172"/>
      <c r="F22" s="127">
        <f t="shared" si="1"/>
        <v>0</v>
      </c>
    </row>
    <row r="23" spans="1:6">
      <c r="A23" s="115">
        <f t="shared" si="0"/>
        <v>16</v>
      </c>
      <c r="B23" s="118" t="s">
        <v>784</v>
      </c>
      <c r="C23" s="115" t="s">
        <v>773</v>
      </c>
      <c r="D23" s="115">
        <v>16</v>
      </c>
      <c r="E23" s="172"/>
      <c r="F23" s="127"/>
    </row>
    <row r="24" spans="1:6">
      <c r="A24" s="115">
        <f t="shared" si="0"/>
        <v>17</v>
      </c>
      <c r="B24" s="118" t="s">
        <v>785</v>
      </c>
      <c r="C24" s="115" t="s">
        <v>773</v>
      </c>
      <c r="D24" s="115">
        <v>210</v>
      </c>
      <c r="E24" s="172"/>
      <c r="F24" s="127">
        <f t="shared" si="1"/>
        <v>0</v>
      </c>
    </row>
    <row r="25" spans="1:6">
      <c r="A25" s="115">
        <f t="shared" si="0"/>
        <v>18</v>
      </c>
      <c r="C25" s="115"/>
      <c r="D25" s="115"/>
      <c r="E25" s="173"/>
      <c r="F25" s="127"/>
    </row>
    <row r="26" spans="1:6">
      <c r="A26" s="115">
        <f t="shared" si="0"/>
        <v>19</v>
      </c>
      <c r="B26" s="118" t="s">
        <v>786</v>
      </c>
      <c r="C26" s="115" t="s">
        <v>773</v>
      </c>
      <c r="D26" s="115">
        <v>9</v>
      </c>
      <c r="E26" s="172"/>
      <c r="F26" s="127">
        <f t="shared" si="1"/>
        <v>0</v>
      </c>
    </row>
    <row r="27" spans="1:6">
      <c r="A27" s="115">
        <f t="shared" si="0"/>
        <v>20</v>
      </c>
      <c r="B27" s="118" t="s">
        <v>787</v>
      </c>
      <c r="C27" s="115" t="s">
        <v>773</v>
      </c>
      <c r="D27" s="115">
        <v>1</v>
      </c>
      <c r="E27" s="172"/>
      <c r="F27" s="127">
        <f t="shared" si="1"/>
        <v>0</v>
      </c>
    </row>
    <row r="28" spans="1:6">
      <c r="A28" s="115">
        <f t="shared" si="0"/>
        <v>21</v>
      </c>
      <c r="B28" s="118" t="s">
        <v>788</v>
      </c>
      <c r="C28" s="115" t="s">
        <v>773</v>
      </c>
      <c r="D28" s="115">
        <v>5</v>
      </c>
      <c r="E28" s="172"/>
      <c r="F28" s="127">
        <f t="shared" si="1"/>
        <v>0</v>
      </c>
    </row>
    <row r="29" spans="1:6">
      <c r="A29" s="115">
        <f t="shared" si="0"/>
        <v>22</v>
      </c>
      <c r="B29" s="118" t="s">
        <v>789</v>
      </c>
      <c r="C29" s="115" t="s">
        <v>773</v>
      </c>
      <c r="D29" s="115">
        <v>5</v>
      </c>
      <c r="E29" s="172"/>
      <c r="F29" s="127">
        <f t="shared" si="1"/>
        <v>0</v>
      </c>
    </row>
    <row r="30" spans="1:6">
      <c r="A30" s="115">
        <f t="shared" si="0"/>
        <v>23</v>
      </c>
      <c r="B30" s="118" t="s">
        <v>790</v>
      </c>
      <c r="C30" s="115" t="s">
        <v>773</v>
      </c>
      <c r="D30" s="115">
        <v>4</v>
      </c>
      <c r="E30" s="172"/>
      <c r="F30" s="127">
        <f t="shared" si="1"/>
        <v>0</v>
      </c>
    </row>
    <row r="31" spans="1:6">
      <c r="A31" s="115">
        <f t="shared" si="0"/>
        <v>24</v>
      </c>
      <c r="B31" s="118" t="s">
        <v>791</v>
      </c>
      <c r="C31" s="115" t="s">
        <v>773</v>
      </c>
      <c r="D31" s="115">
        <v>1</v>
      </c>
      <c r="E31" s="172"/>
      <c r="F31" s="127">
        <f t="shared" si="1"/>
        <v>0</v>
      </c>
    </row>
    <row r="32" spans="1:6">
      <c r="A32" s="115">
        <f t="shared" si="0"/>
        <v>25</v>
      </c>
      <c r="B32" s="118" t="s">
        <v>792</v>
      </c>
      <c r="C32" s="115" t="s">
        <v>773</v>
      </c>
      <c r="D32" s="115">
        <v>2</v>
      </c>
      <c r="E32" s="172"/>
      <c r="F32" s="127">
        <f t="shared" si="1"/>
        <v>0</v>
      </c>
    </row>
    <row r="33" spans="1:6">
      <c r="A33" s="115">
        <f t="shared" si="0"/>
        <v>26</v>
      </c>
      <c r="C33" s="115"/>
      <c r="D33" s="115"/>
      <c r="E33" s="173"/>
      <c r="F33" s="127"/>
    </row>
    <row r="34" spans="1:6">
      <c r="A34" s="115">
        <f t="shared" si="0"/>
        <v>27</v>
      </c>
      <c r="B34" s="118" t="s">
        <v>793</v>
      </c>
      <c r="C34" s="115" t="s">
        <v>773</v>
      </c>
      <c r="D34" s="115">
        <v>31</v>
      </c>
      <c r="E34" s="172"/>
      <c r="F34" s="127">
        <f t="shared" si="1"/>
        <v>0</v>
      </c>
    </row>
    <row r="35" spans="1:6">
      <c r="A35" s="115">
        <f t="shared" si="0"/>
        <v>28</v>
      </c>
      <c r="B35" s="118" t="s">
        <v>794</v>
      </c>
      <c r="C35" s="115" t="s">
        <v>773</v>
      </c>
      <c r="D35" s="115">
        <v>3</v>
      </c>
      <c r="E35" s="172"/>
      <c r="F35" s="127">
        <f t="shared" si="1"/>
        <v>0</v>
      </c>
    </row>
    <row r="36" spans="1:6">
      <c r="A36" s="115">
        <f t="shared" si="0"/>
        <v>29</v>
      </c>
      <c r="B36" s="118" t="s">
        <v>795</v>
      </c>
      <c r="C36" s="115" t="s">
        <v>773</v>
      </c>
      <c r="D36" s="115">
        <v>22</v>
      </c>
      <c r="E36" s="172"/>
      <c r="F36" s="127">
        <f t="shared" si="1"/>
        <v>0</v>
      </c>
    </row>
    <row r="37" spans="1:6">
      <c r="A37" s="115">
        <f t="shared" si="0"/>
        <v>30</v>
      </c>
      <c r="B37" s="118" t="s">
        <v>796</v>
      </c>
      <c r="C37" s="115" t="s">
        <v>773</v>
      </c>
      <c r="D37" s="115">
        <v>1</v>
      </c>
      <c r="E37" s="172"/>
      <c r="F37" s="127">
        <f t="shared" si="1"/>
        <v>0</v>
      </c>
    </row>
    <row r="38" spans="1:6">
      <c r="A38" s="115">
        <f t="shared" si="0"/>
        <v>31</v>
      </c>
      <c r="C38" s="115"/>
      <c r="D38" s="115"/>
      <c r="E38" s="173"/>
      <c r="F38" s="127"/>
    </row>
    <row r="39" spans="1:6">
      <c r="A39" s="115">
        <f t="shared" si="0"/>
        <v>32</v>
      </c>
      <c r="B39" s="118" t="s">
        <v>797</v>
      </c>
      <c r="C39" s="115" t="s">
        <v>773</v>
      </c>
      <c r="D39" s="115">
        <v>10</v>
      </c>
      <c r="E39" s="172"/>
      <c r="F39" s="127">
        <f t="shared" si="1"/>
        <v>0</v>
      </c>
    </row>
    <row r="40" spans="1:6">
      <c r="A40" s="115">
        <f t="shared" si="0"/>
        <v>33</v>
      </c>
      <c r="B40" s="118" t="s">
        <v>798</v>
      </c>
      <c r="C40" s="115" t="s">
        <v>773</v>
      </c>
      <c r="D40" s="115">
        <v>13</v>
      </c>
      <c r="E40" s="172"/>
      <c r="F40" s="127">
        <f t="shared" si="1"/>
        <v>0</v>
      </c>
    </row>
    <row r="41" spans="1:6">
      <c r="A41" s="115">
        <f t="shared" si="0"/>
        <v>34</v>
      </c>
      <c r="B41" s="118" t="s">
        <v>799</v>
      </c>
      <c r="C41" s="115" t="s">
        <v>773</v>
      </c>
      <c r="D41" s="115">
        <v>3</v>
      </c>
      <c r="E41" s="172"/>
      <c r="F41" s="127">
        <f t="shared" si="1"/>
        <v>0</v>
      </c>
    </row>
    <row r="42" spans="1:6">
      <c r="A42" s="115">
        <f t="shared" si="0"/>
        <v>35</v>
      </c>
      <c r="B42" s="118" t="s">
        <v>800</v>
      </c>
      <c r="C42" s="115" t="s">
        <v>773</v>
      </c>
      <c r="D42" s="115">
        <v>2</v>
      </c>
      <c r="E42" s="172"/>
      <c r="F42" s="127">
        <f t="shared" si="1"/>
        <v>0</v>
      </c>
    </row>
    <row r="43" spans="1:6">
      <c r="A43" s="115">
        <f t="shared" si="0"/>
        <v>36</v>
      </c>
      <c r="B43" s="118" t="s">
        <v>801</v>
      </c>
      <c r="C43" s="115" t="s">
        <v>773</v>
      </c>
      <c r="D43" s="115">
        <v>3</v>
      </c>
      <c r="E43" s="172"/>
      <c r="F43" s="127">
        <f t="shared" si="1"/>
        <v>0</v>
      </c>
    </row>
    <row r="44" spans="1:6">
      <c r="A44" s="115">
        <f t="shared" si="0"/>
        <v>37</v>
      </c>
      <c r="B44" s="118" t="s">
        <v>802</v>
      </c>
      <c r="C44" s="115" t="s">
        <v>773</v>
      </c>
      <c r="D44" s="115">
        <v>5</v>
      </c>
      <c r="E44" s="172"/>
      <c r="F44" s="127">
        <f t="shared" si="1"/>
        <v>0</v>
      </c>
    </row>
    <row r="45" spans="1:6">
      <c r="A45" s="115">
        <f t="shared" si="0"/>
        <v>38</v>
      </c>
      <c r="C45" s="115"/>
      <c r="D45" s="115"/>
      <c r="E45" s="173"/>
      <c r="F45" s="127"/>
    </row>
    <row r="46" spans="1:6">
      <c r="A46" s="115">
        <f t="shared" si="0"/>
        <v>39</v>
      </c>
      <c r="B46" s="118" t="s">
        <v>803</v>
      </c>
      <c r="C46" s="115" t="s">
        <v>773</v>
      </c>
      <c r="D46" s="115">
        <v>1</v>
      </c>
      <c r="E46" s="172"/>
      <c r="F46" s="127">
        <f t="shared" si="1"/>
        <v>0</v>
      </c>
    </row>
    <row r="47" spans="1:6">
      <c r="A47" s="115">
        <f t="shared" si="0"/>
        <v>40</v>
      </c>
      <c r="C47" s="115"/>
      <c r="D47" s="115"/>
      <c r="E47" s="173"/>
      <c r="F47" s="127"/>
    </row>
    <row r="48" spans="1:6">
      <c r="A48" s="115">
        <f t="shared" si="0"/>
        <v>41</v>
      </c>
      <c r="B48" s="118" t="s">
        <v>804</v>
      </c>
      <c r="C48" s="115" t="s">
        <v>362</v>
      </c>
      <c r="D48" s="115">
        <v>15</v>
      </c>
      <c r="E48" s="174"/>
      <c r="F48" s="125">
        <f t="shared" ref="F48:F53" si="2">SUM(D48*E48)</f>
        <v>0</v>
      </c>
    </row>
    <row r="49" spans="1:6">
      <c r="A49" s="115">
        <f t="shared" si="0"/>
        <v>42</v>
      </c>
      <c r="B49" s="118" t="s">
        <v>805</v>
      </c>
      <c r="C49" s="115" t="s">
        <v>362</v>
      </c>
      <c r="D49" s="115">
        <v>10</v>
      </c>
      <c r="E49" s="174"/>
      <c r="F49" s="125">
        <f t="shared" si="2"/>
        <v>0</v>
      </c>
    </row>
    <row r="50" spans="1:6">
      <c r="A50" s="115">
        <f t="shared" si="0"/>
        <v>43</v>
      </c>
      <c r="B50" s="118" t="s">
        <v>806</v>
      </c>
      <c r="C50" s="115" t="s">
        <v>362</v>
      </c>
      <c r="D50" s="115">
        <v>30</v>
      </c>
      <c r="E50" s="174"/>
      <c r="F50" s="125">
        <f t="shared" si="2"/>
        <v>0</v>
      </c>
    </row>
    <row r="51" spans="1:6">
      <c r="A51" s="115">
        <f t="shared" ref="A51:A66" si="3">SUM(A50+1)</f>
        <v>44</v>
      </c>
      <c r="B51" s="118" t="s">
        <v>807</v>
      </c>
      <c r="C51" s="115" t="s">
        <v>362</v>
      </c>
      <c r="D51" s="115">
        <v>190</v>
      </c>
      <c r="E51" s="172"/>
      <c r="F51" s="127">
        <f t="shared" si="2"/>
        <v>0</v>
      </c>
    </row>
    <row r="52" spans="1:6">
      <c r="A52" s="115">
        <f t="shared" si="3"/>
        <v>45</v>
      </c>
      <c r="B52" s="118" t="s">
        <v>808</v>
      </c>
      <c r="C52" s="115" t="s">
        <v>362</v>
      </c>
      <c r="D52" s="115">
        <v>140</v>
      </c>
      <c r="E52" s="174"/>
      <c r="F52" s="125">
        <f t="shared" si="2"/>
        <v>0</v>
      </c>
    </row>
    <row r="53" spans="1:6">
      <c r="A53" s="115">
        <f t="shared" si="3"/>
        <v>46</v>
      </c>
      <c r="B53" s="118" t="s">
        <v>809</v>
      </c>
      <c r="C53" s="115" t="s">
        <v>362</v>
      </c>
      <c r="D53" s="115">
        <v>25</v>
      </c>
      <c r="E53" s="174"/>
      <c r="F53" s="125">
        <f t="shared" si="2"/>
        <v>0</v>
      </c>
    </row>
    <row r="54" spans="1:6">
      <c r="A54" s="115">
        <f t="shared" si="3"/>
        <v>47</v>
      </c>
      <c r="C54" s="115"/>
      <c r="D54" s="115"/>
      <c r="E54" s="175"/>
    </row>
    <row r="55" spans="1:6">
      <c r="A55" s="115">
        <f t="shared" si="3"/>
        <v>48</v>
      </c>
      <c r="B55" s="118" t="s">
        <v>810</v>
      </c>
      <c r="C55" s="115" t="s">
        <v>773</v>
      </c>
      <c r="D55" s="115">
        <v>24</v>
      </c>
      <c r="E55" s="172"/>
      <c r="F55" s="127">
        <f t="shared" si="1"/>
        <v>0</v>
      </c>
    </row>
    <row r="56" spans="1:6">
      <c r="A56" s="115">
        <f t="shared" si="3"/>
        <v>49</v>
      </c>
      <c r="B56" s="118" t="s">
        <v>811</v>
      </c>
      <c r="C56" s="115" t="s">
        <v>773</v>
      </c>
      <c r="D56" s="115">
        <v>2</v>
      </c>
      <c r="E56" s="172"/>
      <c r="F56" s="127">
        <f t="shared" si="1"/>
        <v>0</v>
      </c>
    </row>
    <row r="57" spans="1:6">
      <c r="A57" s="115">
        <f t="shared" si="3"/>
        <v>50</v>
      </c>
      <c r="B57" s="118" t="s">
        <v>812</v>
      </c>
      <c r="C57" s="115" t="s">
        <v>773</v>
      </c>
      <c r="D57" s="115">
        <v>133</v>
      </c>
      <c r="E57" s="172"/>
      <c r="F57" s="127">
        <f t="shared" si="1"/>
        <v>0</v>
      </c>
    </row>
    <row r="58" spans="1:6">
      <c r="A58" s="115">
        <f t="shared" si="3"/>
        <v>51</v>
      </c>
      <c r="C58" s="115"/>
      <c r="D58" s="115"/>
      <c r="F58" s="127"/>
    </row>
    <row r="59" spans="1:6">
      <c r="A59" s="115">
        <f t="shared" si="3"/>
        <v>52</v>
      </c>
      <c r="B59" s="118" t="s">
        <v>768</v>
      </c>
      <c r="C59" s="115"/>
      <c r="D59" s="115"/>
      <c r="F59" s="127">
        <f>SUM(F2:F57)</f>
        <v>0</v>
      </c>
    </row>
    <row r="60" spans="1:6">
      <c r="A60" s="115">
        <f t="shared" si="3"/>
        <v>53</v>
      </c>
      <c r="B60" s="118" t="s">
        <v>813</v>
      </c>
      <c r="C60" s="115"/>
      <c r="D60" s="115"/>
      <c r="F60" s="127">
        <f>ROUND(F59*0.06,0)</f>
        <v>0</v>
      </c>
    </row>
    <row r="61" spans="1:6">
      <c r="A61" s="115">
        <f t="shared" si="3"/>
        <v>54</v>
      </c>
      <c r="B61" s="118" t="s">
        <v>814</v>
      </c>
      <c r="C61" s="115" t="s">
        <v>773</v>
      </c>
      <c r="D61" s="115">
        <v>22</v>
      </c>
      <c r="E61" s="172"/>
      <c r="F61" s="127">
        <f>SUM(D61*E61)</f>
        <v>0</v>
      </c>
    </row>
    <row r="62" spans="1:6">
      <c r="A62" s="115">
        <f t="shared" si="3"/>
        <v>55</v>
      </c>
      <c r="B62" s="118" t="s">
        <v>815</v>
      </c>
      <c r="C62" s="115" t="s">
        <v>773</v>
      </c>
      <c r="D62" s="115">
        <v>2</v>
      </c>
      <c r="E62" s="172"/>
      <c r="F62" s="127">
        <f t="shared" si="1"/>
        <v>0</v>
      </c>
    </row>
    <row r="63" spans="1:6">
      <c r="A63" s="115">
        <f t="shared" si="3"/>
        <v>56</v>
      </c>
      <c r="B63" s="118" t="s">
        <v>816</v>
      </c>
      <c r="C63" s="115" t="s">
        <v>362</v>
      </c>
      <c r="D63" s="115">
        <v>70</v>
      </c>
      <c r="E63" s="172"/>
      <c r="F63" s="127">
        <f t="shared" si="1"/>
        <v>0</v>
      </c>
    </row>
    <row r="64" spans="1:6">
      <c r="A64" s="115">
        <f t="shared" si="3"/>
        <v>57</v>
      </c>
      <c r="B64" s="118" t="s">
        <v>817</v>
      </c>
      <c r="C64" s="115" t="s">
        <v>773</v>
      </c>
      <c r="D64" s="115">
        <v>1</v>
      </c>
      <c r="E64" s="172"/>
      <c r="F64" s="127">
        <f t="shared" si="1"/>
        <v>0</v>
      </c>
    </row>
    <row r="65" spans="1:6">
      <c r="A65" s="115">
        <f t="shared" si="3"/>
        <v>58</v>
      </c>
      <c r="B65" s="118" t="s">
        <v>818</v>
      </c>
      <c r="C65" s="115" t="s">
        <v>336</v>
      </c>
      <c r="D65" s="115">
        <v>30</v>
      </c>
      <c r="E65" s="172"/>
      <c r="F65" s="127">
        <f>SUM(D65*E65)</f>
        <v>0</v>
      </c>
    </row>
    <row r="66" spans="1:6">
      <c r="A66" s="115">
        <f t="shared" si="3"/>
        <v>59</v>
      </c>
      <c r="B66" s="118" t="s">
        <v>819</v>
      </c>
      <c r="C66" s="115"/>
      <c r="D66" s="115"/>
      <c r="F66" s="127">
        <f>SUM(F59:F65)</f>
        <v>0</v>
      </c>
    </row>
  </sheetData>
  <sheetProtection algorithmName="SHA-512" hashValue="+/EaEK/xyJLRWAmQcKX6DU5vglHHSMIwsuMPEeQTAs1doXgjDl2uQorKhi1KP64jXaVTdjn+9Im6ebhfKcZnLg==" saltValue="uo99SUa33lwhD2D/fqsaIQ==" spinCount="100000" sheet="1" objects="1" scenarios="1"/>
  <printOptions gridLines="1" gridLinesSet="0"/>
  <pageMargins left="0.39370078740157483" right="0.39370078740157483" top="0.98425196850393704" bottom="0.98425196850393704" header="0.51181102362204722" footer="0.51181102362204722"/>
  <pageSetup paperSize="9" scale="95" fitToHeight="2" orientation="portrait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1E90-D3D8-461B-9079-4D6B7BEA1088}">
  <dimension ref="A1:G17"/>
  <sheetViews>
    <sheetView workbookViewId="0">
      <selection activeCell="E9" sqref="E9"/>
    </sheetView>
  </sheetViews>
  <sheetFormatPr defaultRowHeight="12.65"/>
  <cols>
    <col min="1" max="1" width="7.77734375" style="118" customWidth="1"/>
    <col min="2" max="2" width="33.88671875" style="118" customWidth="1"/>
    <col min="3" max="3" width="15.6640625" style="115" customWidth="1"/>
    <col min="4" max="4" width="12.21875" style="115" customWidth="1"/>
    <col min="5" max="5" width="14.77734375" style="125" customWidth="1"/>
    <col min="6" max="6" width="14.88671875" style="125" customWidth="1"/>
    <col min="7" max="256" width="8.88671875" style="118"/>
    <col min="257" max="257" width="7.77734375" style="118" customWidth="1"/>
    <col min="258" max="258" width="33.88671875" style="118" customWidth="1"/>
    <col min="259" max="259" width="15.6640625" style="118" customWidth="1"/>
    <col min="260" max="260" width="12.21875" style="118" customWidth="1"/>
    <col min="261" max="261" width="14.77734375" style="118" customWidth="1"/>
    <col min="262" max="262" width="14.88671875" style="118" customWidth="1"/>
    <col min="263" max="512" width="8.88671875" style="118"/>
    <col min="513" max="513" width="7.77734375" style="118" customWidth="1"/>
    <col min="514" max="514" width="33.88671875" style="118" customWidth="1"/>
    <col min="515" max="515" width="15.6640625" style="118" customWidth="1"/>
    <col min="516" max="516" width="12.21875" style="118" customWidth="1"/>
    <col min="517" max="517" width="14.77734375" style="118" customWidth="1"/>
    <col min="518" max="518" width="14.88671875" style="118" customWidth="1"/>
    <col min="519" max="768" width="8.88671875" style="118"/>
    <col min="769" max="769" width="7.77734375" style="118" customWidth="1"/>
    <col min="770" max="770" width="33.88671875" style="118" customWidth="1"/>
    <col min="771" max="771" width="15.6640625" style="118" customWidth="1"/>
    <col min="772" max="772" width="12.21875" style="118" customWidth="1"/>
    <col min="773" max="773" width="14.77734375" style="118" customWidth="1"/>
    <col min="774" max="774" width="14.88671875" style="118" customWidth="1"/>
    <col min="775" max="1024" width="8.88671875" style="118"/>
    <col min="1025" max="1025" width="7.77734375" style="118" customWidth="1"/>
    <col min="1026" max="1026" width="33.88671875" style="118" customWidth="1"/>
    <col min="1027" max="1027" width="15.6640625" style="118" customWidth="1"/>
    <col min="1028" max="1028" width="12.21875" style="118" customWidth="1"/>
    <col min="1029" max="1029" width="14.77734375" style="118" customWidth="1"/>
    <col min="1030" max="1030" width="14.88671875" style="118" customWidth="1"/>
    <col min="1031" max="1280" width="8.88671875" style="118"/>
    <col min="1281" max="1281" width="7.77734375" style="118" customWidth="1"/>
    <col min="1282" max="1282" width="33.88671875" style="118" customWidth="1"/>
    <col min="1283" max="1283" width="15.6640625" style="118" customWidth="1"/>
    <col min="1284" max="1284" width="12.21875" style="118" customWidth="1"/>
    <col min="1285" max="1285" width="14.77734375" style="118" customWidth="1"/>
    <col min="1286" max="1286" width="14.88671875" style="118" customWidth="1"/>
    <col min="1287" max="1536" width="8.88671875" style="118"/>
    <col min="1537" max="1537" width="7.77734375" style="118" customWidth="1"/>
    <col min="1538" max="1538" width="33.88671875" style="118" customWidth="1"/>
    <col min="1539" max="1539" width="15.6640625" style="118" customWidth="1"/>
    <col min="1540" max="1540" width="12.21875" style="118" customWidth="1"/>
    <col min="1541" max="1541" width="14.77734375" style="118" customWidth="1"/>
    <col min="1542" max="1542" width="14.88671875" style="118" customWidth="1"/>
    <col min="1543" max="1792" width="8.88671875" style="118"/>
    <col min="1793" max="1793" width="7.77734375" style="118" customWidth="1"/>
    <col min="1794" max="1794" width="33.88671875" style="118" customWidth="1"/>
    <col min="1795" max="1795" width="15.6640625" style="118" customWidth="1"/>
    <col min="1796" max="1796" width="12.21875" style="118" customWidth="1"/>
    <col min="1797" max="1797" width="14.77734375" style="118" customWidth="1"/>
    <col min="1798" max="1798" width="14.88671875" style="118" customWidth="1"/>
    <col min="1799" max="2048" width="8.88671875" style="118"/>
    <col min="2049" max="2049" width="7.77734375" style="118" customWidth="1"/>
    <col min="2050" max="2050" width="33.88671875" style="118" customWidth="1"/>
    <col min="2051" max="2051" width="15.6640625" style="118" customWidth="1"/>
    <col min="2052" max="2052" width="12.21875" style="118" customWidth="1"/>
    <col min="2053" max="2053" width="14.77734375" style="118" customWidth="1"/>
    <col min="2054" max="2054" width="14.88671875" style="118" customWidth="1"/>
    <col min="2055" max="2304" width="8.88671875" style="118"/>
    <col min="2305" max="2305" width="7.77734375" style="118" customWidth="1"/>
    <col min="2306" max="2306" width="33.88671875" style="118" customWidth="1"/>
    <col min="2307" max="2307" width="15.6640625" style="118" customWidth="1"/>
    <col min="2308" max="2308" width="12.21875" style="118" customWidth="1"/>
    <col min="2309" max="2309" width="14.77734375" style="118" customWidth="1"/>
    <col min="2310" max="2310" width="14.88671875" style="118" customWidth="1"/>
    <col min="2311" max="2560" width="8.88671875" style="118"/>
    <col min="2561" max="2561" width="7.77734375" style="118" customWidth="1"/>
    <col min="2562" max="2562" width="33.88671875" style="118" customWidth="1"/>
    <col min="2563" max="2563" width="15.6640625" style="118" customWidth="1"/>
    <col min="2564" max="2564" width="12.21875" style="118" customWidth="1"/>
    <col min="2565" max="2565" width="14.77734375" style="118" customWidth="1"/>
    <col min="2566" max="2566" width="14.88671875" style="118" customWidth="1"/>
    <col min="2567" max="2816" width="8.88671875" style="118"/>
    <col min="2817" max="2817" width="7.77734375" style="118" customWidth="1"/>
    <col min="2818" max="2818" width="33.88671875" style="118" customWidth="1"/>
    <col min="2819" max="2819" width="15.6640625" style="118" customWidth="1"/>
    <col min="2820" max="2820" width="12.21875" style="118" customWidth="1"/>
    <col min="2821" max="2821" width="14.77734375" style="118" customWidth="1"/>
    <col min="2822" max="2822" width="14.88671875" style="118" customWidth="1"/>
    <col min="2823" max="3072" width="8.88671875" style="118"/>
    <col min="3073" max="3073" width="7.77734375" style="118" customWidth="1"/>
    <col min="3074" max="3074" width="33.88671875" style="118" customWidth="1"/>
    <col min="3075" max="3075" width="15.6640625" style="118" customWidth="1"/>
    <col min="3076" max="3076" width="12.21875" style="118" customWidth="1"/>
    <col min="3077" max="3077" width="14.77734375" style="118" customWidth="1"/>
    <col min="3078" max="3078" width="14.88671875" style="118" customWidth="1"/>
    <col min="3079" max="3328" width="8.88671875" style="118"/>
    <col min="3329" max="3329" width="7.77734375" style="118" customWidth="1"/>
    <col min="3330" max="3330" width="33.88671875" style="118" customWidth="1"/>
    <col min="3331" max="3331" width="15.6640625" style="118" customWidth="1"/>
    <col min="3332" max="3332" width="12.21875" style="118" customWidth="1"/>
    <col min="3333" max="3333" width="14.77734375" style="118" customWidth="1"/>
    <col min="3334" max="3334" width="14.88671875" style="118" customWidth="1"/>
    <col min="3335" max="3584" width="8.88671875" style="118"/>
    <col min="3585" max="3585" width="7.77734375" style="118" customWidth="1"/>
    <col min="3586" max="3586" width="33.88671875" style="118" customWidth="1"/>
    <col min="3587" max="3587" width="15.6640625" style="118" customWidth="1"/>
    <col min="3588" max="3588" width="12.21875" style="118" customWidth="1"/>
    <col min="3589" max="3589" width="14.77734375" style="118" customWidth="1"/>
    <col min="3590" max="3590" width="14.88671875" style="118" customWidth="1"/>
    <col min="3591" max="3840" width="8.88671875" style="118"/>
    <col min="3841" max="3841" width="7.77734375" style="118" customWidth="1"/>
    <col min="3842" max="3842" width="33.88671875" style="118" customWidth="1"/>
    <col min="3843" max="3843" width="15.6640625" style="118" customWidth="1"/>
    <col min="3844" max="3844" width="12.21875" style="118" customWidth="1"/>
    <col min="3845" max="3845" width="14.77734375" style="118" customWidth="1"/>
    <col min="3846" max="3846" width="14.88671875" style="118" customWidth="1"/>
    <col min="3847" max="4096" width="8.88671875" style="118"/>
    <col min="4097" max="4097" width="7.77734375" style="118" customWidth="1"/>
    <col min="4098" max="4098" width="33.88671875" style="118" customWidth="1"/>
    <col min="4099" max="4099" width="15.6640625" style="118" customWidth="1"/>
    <col min="4100" max="4100" width="12.21875" style="118" customWidth="1"/>
    <col min="4101" max="4101" width="14.77734375" style="118" customWidth="1"/>
    <col min="4102" max="4102" width="14.88671875" style="118" customWidth="1"/>
    <col min="4103" max="4352" width="8.88671875" style="118"/>
    <col min="4353" max="4353" width="7.77734375" style="118" customWidth="1"/>
    <col min="4354" max="4354" width="33.88671875" style="118" customWidth="1"/>
    <col min="4355" max="4355" width="15.6640625" style="118" customWidth="1"/>
    <col min="4356" max="4356" width="12.21875" style="118" customWidth="1"/>
    <col min="4357" max="4357" width="14.77734375" style="118" customWidth="1"/>
    <col min="4358" max="4358" width="14.88671875" style="118" customWidth="1"/>
    <col min="4359" max="4608" width="8.88671875" style="118"/>
    <col min="4609" max="4609" width="7.77734375" style="118" customWidth="1"/>
    <col min="4610" max="4610" width="33.88671875" style="118" customWidth="1"/>
    <col min="4611" max="4611" width="15.6640625" style="118" customWidth="1"/>
    <col min="4612" max="4612" width="12.21875" style="118" customWidth="1"/>
    <col min="4613" max="4613" width="14.77734375" style="118" customWidth="1"/>
    <col min="4614" max="4614" width="14.88671875" style="118" customWidth="1"/>
    <col min="4615" max="4864" width="8.88671875" style="118"/>
    <col min="4865" max="4865" width="7.77734375" style="118" customWidth="1"/>
    <col min="4866" max="4866" width="33.88671875" style="118" customWidth="1"/>
    <col min="4867" max="4867" width="15.6640625" style="118" customWidth="1"/>
    <col min="4868" max="4868" width="12.21875" style="118" customWidth="1"/>
    <col min="4869" max="4869" width="14.77734375" style="118" customWidth="1"/>
    <col min="4870" max="4870" width="14.88671875" style="118" customWidth="1"/>
    <col min="4871" max="5120" width="8.88671875" style="118"/>
    <col min="5121" max="5121" width="7.77734375" style="118" customWidth="1"/>
    <col min="5122" max="5122" width="33.88671875" style="118" customWidth="1"/>
    <col min="5123" max="5123" width="15.6640625" style="118" customWidth="1"/>
    <col min="5124" max="5124" width="12.21875" style="118" customWidth="1"/>
    <col min="5125" max="5125" width="14.77734375" style="118" customWidth="1"/>
    <col min="5126" max="5126" width="14.88671875" style="118" customWidth="1"/>
    <col min="5127" max="5376" width="8.88671875" style="118"/>
    <col min="5377" max="5377" width="7.77734375" style="118" customWidth="1"/>
    <col min="5378" max="5378" width="33.88671875" style="118" customWidth="1"/>
    <col min="5379" max="5379" width="15.6640625" style="118" customWidth="1"/>
    <col min="5380" max="5380" width="12.21875" style="118" customWidth="1"/>
    <col min="5381" max="5381" width="14.77734375" style="118" customWidth="1"/>
    <col min="5382" max="5382" width="14.88671875" style="118" customWidth="1"/>
    <col min="5383" max="5632" width="8.88671875" style="118"/>
    <col min="5633" max="5633" width="7.77734375" style="118" customWidth="1"/>
    <col min="5634" max="5634" width="33.88671875" style="118" customWidth="1"/>
    <col min="5635" max="5635" width="15.6640625" style="118" customWidth="1"/>
    <col min="5636" max="5636" width="12.21875" style="118" customWidth="1"/>
    <col min="5637" max="5637" width="14.77734375" style="118" customWidth="1"/>
    <col min="5638" max="5638" width="14.88671875" style="118" customWidth="1"/>
    <col min="5639" max="5888" width="8.88671875" style="118"/>
    <col min="5889" max="5889" width="7.77734375" style="118" customWidth="1"/>
    <col min="5890" max="5890" width="33.88671875" style="118" customWidth="1"/>
    <col min="5891" max="5891" width="15.6640625" style="118" customWidth="1"/>
    <col min="5892" max="5892" width="12.21875" style="118" customWidth="1"/>
    <col min="5893" max="5893" width="14.77734375" style="118" customWidth="1"/>
    <col min="5894" max="5894" width="14.88671875" style="118" customWidth="1"/>
    <col min="5895" max="6144" width="8.88671875" style="118"/>
    <col min="6145" max="6145" width="7.77734375" style="118" customWidth="1"/>
    <col min="6146" max="6146" width="33.88671875" style="118" customWidth="1"/>
    <col min="6147" max="6147" width="15.6640625" style="118" customWidth="1"/>
    <col min="6148" max="6148" width="12.21875" style="118" customWidth="1"/>
    <col min="6149" max="6149" width="14.77734375" style="118" customWidth="1"/>
    <col min="6150" max="6150" width="14.88671875" style="118" customWidth="1"/>
    <col min="6151" max="6400" width="8.88671875" style="118"/>
    <col min="6401" max="6401" width="7.77734375" style="118" customWidth="1"/>
    <col min="6402" max="6402" width="33.88671875" style="118" customWidth="1"/>
    <col min="6403" max="6403" width="15.6640625" style="118" customWidth="1"/>
    <col min="6404" max="6404" width="12.21875" style="118" customWidth="1"/>
    <col min="6405" max="6405" width="14.77734375" style="118" customWidth="1"/>
    <col min="6406" max="6406" width="14.88671875" style="118" customWidth="1"/>
    <col min="6407" max="6656" width="8.88671875" style="118"/>
    <col min="6657" max="6657" width="7.77734375" style="118" customWidth="1"/>
    <col min="6658" max="6658" width="33.88671875" style="118" customWidth="1"/>
    <col min="6659" max="6659" width="15.6640625" style="118" customWidth="1"/>
    <col min="6660" max="6660" width="12.21875" style="118" customWidth="1"/>
    <col min="6661" max="6661" width="14.77734375" style="118" customWidth="1"/>
    <col min="6662" max="6662" width="14.88671875" style="118" customWidth="1"/>
    <col min="6663" max="6912" width="8.88671875" style="118"/>
    <col min="6913" max="6913" width="7.77734375" style="118" customWidth="1"/>
    <col min="6914" max="6914" width="33.88671875" style="118" customWidth="1"/>
    <col min="6915" max="6915" width="15.6640625" style="118" customWidth="1"/>
    <col min="6916" max="6916" width="12.21875" style="118" customWidth="1"/>
    <col min="6917" max="6917" width="14.77734375" style="118" customWidth="1"/>
    <col min="6918" max="6918" width="14.88671875" style="118" customWidth="1"/>
    <col min="6919" max="7168" width="8.88671875" style="118"/>
    <col min="7169" max="7169" width="7.77734375" style="118" customWidth="1"/>
    <col min="7170" max="7170" width="33.88671875" style="118" customWidth="1"/>
    <col min="7171" max="7171" width="15.6640625" style="118" customWidth="1"/>
    <col min="7172" max="7172" width="12.21875" style="118" customWidth="1"/>
    <col min="7173" max="7173" width="14.77734375" style="118" customWidth="1"/>
    <col min="7174" max="7174" width="14.88671875" style="118" customWidth="1"/>
    <col min="7175" max="7424" width="8.88671875" style="118"/>
    <col min="7425" max="7425" width="7.77734375" style="118" customWidth="1"/>
    <col min="7426" max="7426" width="33.88671875" style="118" customWidth="1"/>
    <col min="7427" max="7427" width="15.6640625" style="118" customWidth="1"/>
    <col min="7428" max="7428" width="12.21875" style="118" customWidth="1"/>
    <col min="7429" max="7429" width="14.77734375" style="118" customWidth="1"/>
    <col min="7430" max="7430" width="14.88671875" style="118" customWidth="1"/>
    <col min="7431" max="7680" width="8.88671875" style="118"/>
    <col min="7681" max="7681" width="7.77734375" style="118" customWidth="1"/>
    <col min="7682" max="7682" width="33.88671875" style="118" customWidth="1"/>
    <col min="7683" max="7683" width="15.6640625" style="118" customWidth="1"/>
    <col min="7684" max="7684" width="12.21875" style="118" customWidth="1"/>
    <col min="7685" max="7685" width="14.77734375" style="118" customWidth="1"/>
    <col min="7686" max="7686" width="14.88671875" style="118" customWidth="1"/>
    <col min="7687" max="7936" width="8.88671875" style="118"/>
    <col min="7937" max="7937" width="7.77734375" style="118" customWidth="1"/>
    <col min="7938" max="7938" width="33.88671875" style="118" customWidth="1"/>
    <col min="7939" max="7939" width="15.6640625" style="118" customWidth="1"/>
    <col min="7940" max="7940" width="12.21875" style="118" customWidth="1"/>
    <col min="7941" max="7941" width="14.77734375" style="118" customWidth="1"/>
    <col min="7942" max="7942" width="14.88671875" style="118" customWidth="1"/>
    <col min="7943" max="8192" width="8.88671875" style="118"/>
    <col min="8193" max="8193" width="7.77734375" style="118" customWidth="1"/>
    <col min="8194" max="8194" width="33.88671875" style="118" customWidth="1"/>
    <col min="8195" max="8195" width="15.6640625" style="118" customWidth="1"/>
    <col min="8196" max="8196" width="12.21875" style="118" customWidth="1"/>
    <col min="8197" max="8197" width="14.77734375" style="118" customWidth="1"/>
    <col min="8198" max="8198" width="14.88671875" style="118" customWidth="1"/>
    <col min="8199" max="8448" width="8.88671875" style="118"/>
    <col min="8449" max="8449" width="7.77734375" style="118" customWidth="1"/>
    <col min="8450" max="8450" width="33.88671875" style="118" customWidth="1"/>
    <col min="8451" max="8451" width="15.6640625" style="118" customWidth="1"/>
    <col min="8452" max="8452" width="12.21875" style="118" customWidth="1"/>
    <col min="8453" max="8453" width="14.77734375" style="118" customWidth="1"/>
    <col min="8454" max="8454" width="14.88671875" style="118" customWidth="1"/>
    <col min="8455" max="8704" width="8.88671875" style="118"/>
    <col min="8705" max="8705" width="7.77734375" style="118" customWidth="1"/>
    <col min="8706" max="8706" width="33.88671875" style="118" customWidth="1"/>
    <col min="8707" max="8707" width="15.6640625" style="118" customWidth="1"/>
    <col min="8708" max="8708" width="12.21875" style="118" customWidth="1"/>
    <col min="8709" max="8709" width="14.77734375" style="118" customWidth="1"/>
    <col min="8710" max="8710" width="14.88671875" style="118" customWidth="1"/>
    <col min="8711" max="8960" width="8.88671875" style="118"/>
    <col min="8961" max="8961" width="7.77734375" style="118" customWidth="1"/>
    <col min="8962" max="8962" width="33.88671875" style="118" customWidth="1"/>
    <col min="8963" max="8963" width="15.6640625" style="118" customWidth="1"/>
    <col min="8964" max="8964" width="12.21875" style="118" customWidth="1"/>
    <col min="8965" max="8965" width="14.77734375" style="118" customWidth="1"/>
    <col min="8966" max="8966" width="14.88671875" style="118" customWidth="1"/>
    <col min="8967" max="9216" width="8.88671875" style="118"/>
    <col min="9217" max="9217" width="7.77734375" style="118" customWidth="1"/>
    <col min="9218" max="9218" width="33.88671875" style="118" customWidth="1"/>
    <col min="9219" max="9219" width="15.6640625" style="118" customWidth="1"/>
    <col min="9220" max="9220" width="12.21875" style="118" customWidth="1"/>
    <col min="9221" max="9221" width="14.77734375" style="118" customWidth="1"/>
    <col min="9222" max="9222" width="14.88671875" style="118" customWidth="1"/>
    <col min="9223" max="9472" width="8.88671875" style="118"/>
    <col min="9473" max="9473" width="7.77734375" style="118" customWidth="1"/>
    <col min="9474" max="9474" width="33.88671875" style="118" customWidth="1"/>
    <col min="9475" max="9475" width="15.6640625" style="118" customWidth="1"/>
    <col min="9476" max="9476" width="12.21875" style="118" customWidth="1"/>
    <col min="9477" max="9477" width="14.77734375" style="118" customWidth="1"/>
    <col min="9478" max="9478" width="14.88671875" style="118" customWidth="1"/>
    <col min="9479" max="9728" width="8.88671875" style="118"/>
    <col min="9729" max="9729" width="7.77734375" style="118" customWidth="1"/>
    <col min="9730" max="9730" width="33.88671875" style="118" customWidth="1"/>
    <col min="9731" max="9731" width="15.6640625" style="118" customWidth="1"/>
    <col min="9732" max="9732" width="12.21875" style="118" customWidth="1"/>
    <col min="9733" max="9733" width="14.77734375" style="118" customWidth="1"/>
    <col min="9734" max="9734" width="14.88671875" style="118" customWidth="1"/>
    <col min="9735" max="9984" width="8.88671875" style="118"/>
    <col min="9985" max="9985" width="7.77734375" style="118" customWidth="1"/>
    <col min="9986" max="9986" width="33.88671875" style="118" customWidth="1"/>
    <col min="9987" max="9987" width="15.6640625" style="118" customWidth="1"/>
    <col min="9988" max="9988" width="12.21875" style="118" customWidth="1"/>
    <col min="9989" max="9989" width="14.77734375" style="118" customWidth="1"/>
    <col min="9990" max="9990" width="14.88671875" style="118" customWidth="1"/>
    <col min="9991" max="10240" width="8.88671875" style="118"/>
    <col min="10241" max="10241" width="7.77734375" style="118" customWidth="1"/>
    <col min="10242" max="10242" width="33.88671875" style="118" customWidth="1"/>
    <col min="10243" max="10243" width="15.6640625" style="118" customWidth="1"/>
    <col min="10244" max="10244" width="12.21875" style="118" customWidth="1"/>
    <col min="10245" max="10245" width="14.77734375" style="118" customWidth="1"/>
    <col min="10246" max="10246" width="14.88671875" style="118" customWidth="1"/>
    <col min="10247" max="10496" width="8.88671875" style="118"/>
    <col min="10497" max="10497" width="7.77734375" style="118" customWidth="1"/>
    <col min="10498" max="10498" width="33.88671875" style="118" customWidth="1"/>
    <col min="10499" max="10499" width="15.6640625" style="118" customWidth="1"/>
    <col min="10500" max="10500" width="12.21875" style="118" customWidth="1"/>
    <col min="10501" max="10501" width="14.77734375" style="118" customWidth="1"/>
    <col min="10502" max="10502" width="14.88671875" style="118" customWidth="1"/>
    <col min="10503" max="10752" width="8.88671875" style="118"/>
    <col min="10753" max="10753" width="7.77734375" style="118" customWidth="1"/>
    <col min="10754" max="10754" width="33.88671875" style="118" customWidth="1"/>
    <col min="10755" max="10755" width="15.6640625" style="118" customWidth="1"/>
    <col min="10756" max="10756" width="12.21875" style="118" customWidth="1"/>
    <col min="10757" max="10757" width="14.77734375" style="118" customWidth="1"/>
    <col min="10758" max="10758" width="14.88671875" style="118" customWidth="1"/>
    <col min="10759" max="11008" width="8.88671875" style="118"/>
    <col min="11009" max="11009" width="7.77734375" style="118" customWidth="1"/>
    <col min="11010" max="11010" width="33.88671875" style="118" customWidth="1"/>
    <col min="11011" max="11011" width="15.6640625" style="118" customWidth="1"/>
    <col min="11012" max="11012" width="12.21875" style="118" customWidth="1"/>
    <col min="11013" max="11013" width="14.77734375" style="118" customWidth="1"/>
    <col min="11014" max="11014" width="14.88671875" style="118" customWidth="1"/>
    <col min="11015" max="11264" width="8.88671875" style="118"/>
    <col min="11265" max="11265" width="7.77734375" style="118" customWidth="1"/>
    <col min="11266" max="11266" width="33.88671875" style="118" customWidth="1"/>
    <col min="11267" max="11267" width="15.6640625" style="118" customWidth="1"/>
    <col min="11268" max="11268" width="12.21875" style="118" customWidth="1"/>
    <col min="11269" max="11269" width="14.77734375" style="118" customWidth="1"/>
    <col min="11270" max="11270" width="14.88671875" style="118" customWidth="1"/>
    <col min="11271" max="11520" width="8.88671875" style="118"/>
    <col min="11521" max="11521" width="7.77734375" style="118" customWidth="1"/>
    <col min="11522" max="11522" width="33.88671875" style="118" customWidth="1"/>
    <col min="11523" max="11523" width="15.6640625" style="118" customWidth="1"/>
    <col min="11524" max="11524" width="12.21875" style="118" customWidth="1"/>
    <col min="11525" max="11525" width="14.77734375" style="118" customWidth="1"/>
    <col min="11526" max="11526" width="14.88671875" style="118" customWidth="1"/>
    <col min="11527" max="11776" width="8.88671875" style="118"/>
    <col min="11777" max="11777" width="7.77734375" style="118" customWidth="1"/>
    <col min="11778" max="11778" width="33.88671875" style="118" customWidth="1"/>
    <col min="11779" max="11779" width="15.6640625" style="118" customWidth="1"/>
    <col min="11780" max="11780" width="12.21875" style="118" customWidth="1"/>
    <col min="11781" max="11781" width="14.77734375" style="118" customWidth="1"/>
    <col min="11782" max="11782" width="14.88671875" style="118" customWidth="1"/>
    <col min="11783" max="12032" width="8.88671875" style="118"/>
    <col min="12033" max="12033" width="7.77734375" style="118" customWidth="1"/>
    <col min="12034" max="12034" width="33.88671875" style="118" customWidth="1"/>
    <col min="12035" max="12035" width="15.6640625" style="118" customWidth="1"/>
    <col min="12036" max="12036" width="12.21875" style="118" customWidth="1"/>
    <col min="12037" max="12037" width="14.77734375" style="118" customWidth="1"/>
    <col min="12038" max="12038" width="14.88671875" style="118" customWidth="1"/>
    <col min="12039" max="12288" width="8.88671875" style="118"/>
    <col min="12289" max="12289" width="7.77734375" style="118" customWidth="1"/>
    <col min="12290" max="12290" width="33.88671875" style="118" customWidth="1"/>
    <col min="12291" max="12291" width="15.6640625" style="118" customWidth="1"/>
    <col min="12292" max="12292" width="12.21875" style="118" customWidth="1"/>
    <col min="12293" max="12293" width="14.77734375" style="118" customWidth="1"/>
    <col min="12294" max="12294" width="14.88671875" style="118" customWidth="1"/>
    <col min="12295" max="12544" width="8.88671875" style="118"/>
    <col min="12545" max="12545" width="7.77734375" style="118" customWidth="1"/>
    <col min="12546" max="12546" width="33.88671875" style="118" customWidth="1"/>
    <col min="12547" max="12547" width="15.6640625" style="118" customWidth="1"/>
    <col min="12548" max="12548" width="12.21875" style="118" customWidth="1"/>
    <col min="12549" max="12549" width="14.77734375" style="118" customWidth="1"/>
    <col min="12550" max="12550" width="14.88671875" style="118" customWidth="1"/>
    <col min="12551" max="12800" width="8.88671875" style="118"/>
    <col min="12801" max="12801" width="7.77734375" style="118" customWidth="1"/>
    <col min="12802" max="12802" width="33.88671875" style="118" customWidth="1"/>
    <col min="12803" max="12803" width="15.6640625" style="118" customWidth="1"/>
    <col min="12804" max="12804" width="12.21875" style="118" customWidth="1"/>
    <col min="12805" max="12805" width="14.77734375" style="118" customWidth="1"/>
    <col min="12806" max="12806" width="14.88671875" style="118" customWidth="1"/>
    <col min="12807" max="13056" width="8.88671875" style="118"/>
    <col min="13057" max="13057" width="7.77734375" style="118" customWidth="1"/>
    <col min="13058" max="13058" width="33.88671875" style="118" customWidth="1"/>
    <col min="13059" max="13059" width="15.6640625" style="118" customWidth="1"/>
    <col min="13060" max="13060" width="12.21875" style="118" customWidth="1"/>
    <col min="13061" max="13061" width="14.77734375" style="118" customWidth="1"/>
    <col min="13062" max="13062" width="14.88671875" style="118" customWidth="1"/>
    <col min="13063" max="13312" width="8.88671875" style="118"/>
    <col min="13313" max="13313" width="7.77734375" style="118" customWidth="1"/>
    <col min="13314" max="13314" width="33.88671875" style="118" customWidth="1"/>
    <col min="13315" max="13315" width="15.6640625" style="118" customWidth="1"/>
    <col min="13316" max="13316" width="12.21875" style="118" customWidth="1"/>
    <col min="13317" max="13317" width="14.77734375" style="118" customWidth="1"/>
    <col min="13318" max="13318" width="14.88671875" style="118" customWidth="1"/>
    <col min="13319" max="13568" width="8.88671875" style="118"/>
    <col min="13569" max="13569" width="7.77734375" style="118" customWidth="1"/>
    <col min="13570" max="13570" width="33.88671875" style="118" customWidth="1"/>
    <col min="13571" max="13571" width="15.6640625" style="118" customWidth="1"/>
    <col min="13572" max="13572" width="12.21875" style="118" customWidth="1"/>
    <col min="13573" max="13573" width="14.77734375" style="118" customWidth="1"/>
    <col min="13574" max="13574" width="14.88671875" style="118" customWidth="1"/>
    <col min="13575" max="13824" width="8.88671875" style="118"/>
    <col min="13825" max="13825" width="7.77734375" style="118" customWidth="1"/>
    <col min="13826" max="13826" width="33.88671875" style="118" customWidth="1"/>
    <col min="13827" max="13827" width="15.6640625" style="118" customWidth="1"/>
    <col min="13828" max="13828" width="12.21875" style="118" customWidth="1"/>
    <col min="13829" max="13829" width="14.77734375" style="118" customWidth="1"/>
    <col min="13830" max="13830" width="14.88671875" style="118" customWidth="1"/>
    <col min="13831" max="14080" width="8.88671875" style="118"/>
    <col min="14081" max="14081" width="7.77734375" style="118" customWidth="1"/>
    <col min="14082" max="14082" width="33.88671875" style="118" customWidth="1"/>
    <col min="14083" max="14083" width="15.6640625" style="118" customWidth="1"/>
    <col min="14084" max="14084" width="12.21875" style="118" customWidth="1"/>
    <col min="14085" max="14085" width="14.77734375" style="118" customWidth="1"/>
    <col min="14086" max="14086" width="14.88671875" style="118" customWidth="1"/>
    <col min="14087" max="14336" width="8.88671875" style="118"/>
    <col min="14337" max="14337" width="7.77734375" style="118" customWidth="1"/>
    <col min="14338" max="14338" width="33.88671875" style="118" customWidth="1"/>
    <col min="14339" max="14339" width="15.6640625" style="118" customWidth="1"/>
    <col min="14340" max="14340" width="12.21875" style="118" customWidth="1"/>
    <col min="14341" max="14341" width="14.77734375" style="118" customWidth="1"/>
    <col min="14342" max="14342" width="14.88671875" style="118" customWidth="1"/>
    <col min="14343" max="14592" width="8.88671875" style="118"/>
    <col min="14593" max="14593" width="7.77734375" style="118" customWidth="1"/>
    <col min="14594" max="14594" width="33.88671875" style="118" customWidth="1"/>
    <col min="14595" max="14595" width="15.6640625" style="118" customWidth="1"/>
    <col min="14596" max="14596" width="12.21875" style="118" customWidth="1"/>
    <col min="14597" max="14597" width="14.77734375" style="118" customWidth="1"/>
    <col min="14598" max="14598" width="14.88671875" style="118" customWidth="1"/>
    <col min="14599" max="14848" width="8.88671875" style="118"/>
    <col min="14849" max="14849" width="7.77734375" style="118" customWidth="1"/>
    <col min="14850" max="14850" width="33.88671875" style="118" customWidth="1"/>
    <col min="14851" max="14851" width="15.6640625" style="118" customWidth="1"/>
    <col min="14852" max="14852" width="12.21875" style="118" customWidth="1"/>
    <col min="14853" max="14853" width="14.77734375" style="118" customWidth="1"/>
    <col min="14854" max="14854" width="14.88671875" style="118" customWidth="1"/>
    <col min="14855" max="15104" width="8.88671875" style="118"/>
    <col min="15105" max="15105" width="7.77734375" style="118" customWidth="1"/>
    <col min="15106" max="15106" width="33.88671875" style="118" customWidth="1"/>
    <col min="15107" max="15107" width="15.6640625" style="118" customWidth="1"/>
    <col min="15108" max="15108" width="12.21875" style="118" customWidth="1"/>
    <col min="15109" max="15109" width="14.77734375" style="118" customWidth="1"/>
    <col min="15110" max="15110" width="14.88671875" style="118" customWidth="1"/>
    <col min="15111" max="15360" width="8.88671875" style="118"/>
    <col min="15361" max="15361" width="7.77734375" style="118" customWidth="1"/>
    <col min="15362" max="15362" width="33.88671875" style="118" customWidth="1"/>
    <col min="15363" max="15363" width="15.6640625" style="118" customWidth="1"/>
    <col min="15364" max="15364" width="12.21875" style="118" customWidth="1"/>
    <col min="15365" max="15365" width="14.77734375" style="118" customWidth="1"/>
    <col min="15366" max="15366" width="14.88671875" style="118" customWidth="1"/>
    <col min="15367" max="15616" width="8.88671875" style="118"/>
    <col min="15617" max="15617" width="7.77734375" style="118" customWidth="1"/>
    <col min="15618" max="15618" width="33.88671875" style="118" customWidth="1"/>
    <col min="15619" max="15619" width="15.6640625" style="118" customWidth="1"/>
    <col min="15620" max="15620" width="12.21875" style="118" customWidth="1"/>
    <col min="15621" max="15621" width="14.77734375" style="118" customWidth="1"/>
    <col min="15622" max="15622" width="14.88671875" style="118" customWidth="1"/>
    <col min="15623" max="15872" width="8.88671875" style="118"/>
    <col min="15873" max="15873" width="7.77734375" style="118" customWidth="1"/>
    <col min="15874" max="15874" width="33.88671875" style="118" customWidth="1"/>
    <col min="15875" max="15875" width="15.6640625" style="118" customWidth="1"/>
    <col min="15876" max="15876" width="12.21875" style="118" customWidth="1"/>
    <col min="15877" max="15877" width="14.77734375" style="118" customWidth="1"/>
    <col min="15878" max="15878" width="14.88671875" style="118" customWidth="1"/>
    <col min="15879" max="16128" width="8.88671875" style="118"/>
    <col min="16129" max="16129" width="7.77734375" style="118" customWidth="1"/>
    <col min="16130" max="16130" width="33.88671875" style="118" customWidth="1"/>
    <col min="16131" max="16131" width="15.6640625" style="118" customWidth="1"/>
    <col min="16132" max="16132" width="12.21875" style="118" customWidth="1"/>
    <col min="16133" max="16133" width="14.77734375" style="118" customWidth="1"/>
    <col min="16134" max="16134" width="14.88671875" style="118" customWidth="1"/>
    <col min="16135" max="16384" width="8.88671875" style="118"/>
  </cols>
  <sheetData>
    <row r="1" spans="1:7">
      <c r="A1" s="115"/>
      <c r="B1" s="116" t="s">
        <v>763</v>
      </c>
      <c r="G1" s="119"/>
    </row>
    <row r="2" spans="1:7">
      <c r="A2" s="115"/>
      <c r="B2" s="116" t="s">
        <v>764</v>
      </c>
      <c r="G2" s="119"/>
    </row>
    <row r="3" spans="1:7" ht="14.5">
      <c r="A3" s="115"/>
      <c r="B3" s="128"/>
      <c r="C3" s="129"/>
      <c r="E3" s="130"/>
      <c r="G3" s="119"/>
    </row>
    <row r="4" spans="1:7" ht="14.5">
      <c r="A4" s="115"/>
      <c r="B4" s="126"/>
      <c r="C4" s="131"/>
      <c r="E4" s="130"/>
      <c r="G4" s="119"/>
    </row>
    <row r="5" spans="1:7" ht="14.5">
      <c r="A5" s="115"/>
      <c r="B5" s="126" t="s">
        <v>820</v>
      </c>
      <c r="C5" s="131"/>
      <c r="F5" s="127"/>
    </row>
    <row r="6" spans="1:7" ht="14.5">
      <c r="A6" s="115"/>
      <c r="B6" s="126"/>
      <c r="C6" s="131"/>
      <c r="F6" s="127"/>
    </row>
    <row r="7" spans="1:7">
      <c r="A7" s="115"/>
    </row>
    <row r="8" spans="1:7">
      <c r="A8" s="115"/>
      <c r="C8" s="115" t="s">
        <v>821</v>
      </c>
      <c r="D8" s="115" t="s">
        <v>113</v>
      </c>
      <c r="E8" s="125" t="s">
        <v>822</v>
      </c>
      <c r="F8" s="117" t="s">
        <v>819</v>
      </c>
    </row>
    <row r="9" spans="1:7">
      <c r="A9" s="115">
        <v>1</v>
      </c>
      <c r="B9" s="118" t="s">
        <v>823</v>
      </c>
      <c r="C9" s="115" t="s">
        <v>362</v>
      </c>
      <c r="D9" s="115">
        <v>40</v>
      </c>
      <c r="E9" s="172"/>
      <c r="F9" s="125">
        <f>D9*E9</f>
        <v>0</v>
      </c>
    </row>
    <row r="10" spans="1:7">
      <c r="A10" s="115">
        <f t="shared" ref="A10:A17" si="0">A9+1</f>
        <v>2</v>
      </c>
      <c r="B10" s="118" t="s">
        <v>824</v>
      </c>
      <c r="C10" s="115" t="s">
        <v>362</v>
      </c>
      <c r="D10" s="115">
        <v>15</v>
      </c>
      <c r="E10" s="172"/>
      <c r="F10" s="125">
        <f>D10*E10</f>
        <v>0</v>
      </c>
    </row>
    <row r="11" spans="1:7">
      <c r="A11" s="115">
        <f t="shared" si="0"/>
        <v>3</v>
      </c>
      <c r="B11" s="118" t="s">
        <v>825</v>
      </c>
      <c r="C11" s="115" t="s">
        <v>773</v>
      </c>
      <c r="D11" s="115">
        <v>2</v>
      </c>
      <c r="E11" s="172"/>
      <c r="F11" s="125">
        <f>D11*E11</f>
        <v>0</v>
      </c>
    </row>
    <row r="12" spans="1:7">
      <c r="A12" s="115">
        <f t="shared" si="0"/>
        <v>4</v>
      </c>
      <c r="B12" s="118" t="s">
        <v>826</v>
      </c>
      <c r="C12" s="115" t="s">
        <v>362</v>
      </c>
      <c r="D12" s="115">
        <v>20</v>
      </c>
      <c r="E12" s="172"/>
      <c r="F12" s="125">
        <f>D12*E12</f>
        <v>0</v>
      </c>
    </row>
    <row r="13" spans="1:7">
      <c r="A13" s="115">
        <f t="shared" si="0"/>
        <v>5</v>
      </c>
      <c r="B13" s="118" t="s">
        <v>827</v>
      </c>
      <c r="C13" s="115" t="s">
        <v>828</v>
      </c>
      <c r="D13" s="115">
        <v>1</v>
      </c>
      <c r="E13" s="172"/>
      <c r="F13" s="125">
        <f>D13*E13</f>
        <v>0</v>
      </c>
    </row>
    <row r="14" spans="1:7">
      <c r="A14" s="115">
        <f t="shared" si="0"/>
        <v>6</v>
      </c>
    </row>
    <row r="15" spans="1:7">
      <c r="A15" s="115">
        <f t="shared" si="0"/>
        <v>7</v>
      </c>
      <c r="B15" s="118" t="s">
        <v>768</v>
      </c>
      <c r="F15" s="125">
        <f>SUM(F7:F13)</f>
        <v>0</v>
      </c>
    </row>
    <row r="16" spans="1:7">
      <c r="A16" s="115">
        <f t="shared" si="0"/>
        <v>8</v>
      </c>
      <c r="B16" s="118" t="s">
        <v>813</v>
      </c>
      <c r="F16" s="127">
        <f>ROUND(F15*0.06,0)</f>
        <v>0</v>
      </c>
    </row>
    <row r="17" spans="1:6">
      <c r="A17" s="115">
        <f t="shared" si="0"/>
        <v>9</v>
      </c>
      <c r="B17" s="118" t="s">
        <v>819</v>
      </c>
      <c r="F17" s="125">
        <f>SUM(F15:F16)</f>
        <v>0</v>
      </c>
    </row>
  </sheetData>
  <sheetProtection algorithmName="SHA-512" hashValue="bqd1cUGGY4WI4ErBolG78YMGK7LLBKAxhML6d+u7Tk3EQsYzutAS3ZEEvb7q6roEZigMOIQ6rsajvVhWdKDVTg==" saltValue="vXNYZtqkHz7zfXtwxSqk7g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A914-43F5-4225-9E6F-E7DA691CF4A1}">
  <sheetPr>
    <pageSetUpPr fitToPage="1"/>
  </sheetPr>
  <dimension ref="A1:I63"/>
  <sheetViews>
    <sheetView zoomScale="85" zoomScaleNormal="85" workbookViewId="0">
      <selection activeCell="E5" sqref="E5"/>
    </sheetView>
  </sheetViews>
  <sheetFormatPr defaultRowHeight="14.5"/>
  <cols>
    <col min="1" max="1" width="7" style="135" customWidth="1"/>
    <col min="2" max="2" width="98.77734375" style="156" customWidth="1"/>
    <col min="3" max="3" width="5.77734375" style="157" customWidth="1"/>
    <col min="4" max="4" width="9.33203125" style="158" bestFit="1" customWidth="1"/>
    <col min="5" max="5" width="12.109375" style="158" bestFit="1" customWidth="1"/>
    <col min="6" max="6" width="19.109375" style="158" customWidth="1"/>
    <col min="7" max="7" width="11.21875" style="158" customWidth="1"/>
    <col min="8" max="8" width="16.77734375" style="158" bestFit="1" customWidth="1"/>
    <col min="9" max="9" width="18.21875" style="158" bestFit="1" customWidth="1"/>
    <col min="10" max="256" width="8.88671875" style="135"/>
    <col min="257" max="257" width="7" style="135" customWidth="1"/>
    <col min="258" max="258" width="98.77734375" style="135" customWidth="1"/>
    <col min="259" max="259" width="5.77734375" style="135" customWidth="1"/>
    <col min="260" max="260" width="9.33203125" style="135" bestFit="1" customWidth="1"/>
    <col min="261" max="261" width="12.109375" style="135" bestFit="1" customWidth="1"/>
    <col min="262" max="262" width="19.109375" style="135" customWidth="1"/>
    <col min="263" max="263" width="11.21875" style="135" customWidth="1"/>
    <col min="264" max="264" width="16.77734375" style="135" bestFit="1" customWidth="1"/>
    <col min="265" max="265" width="18.21875" style="135" bestFit="1" customWidth="1"/>
    <col min="266" max="512" width="8.88671875" style="135"/>
    <col min="513" max="513" width="7" style="135" customWidth="1"/>
    <col min="514" max="514" width="98.77734375" style="135" customWidth="1"/>
    <col min="515" max="515" width="5.77734375" style="135" customWidth="1"/>
    <col min="516" max="516" width="9.33203125" style="135" bestFit="1" customWidth="1"/>
    <col min="517" max="517" width="12.109375" style="135" bestFit="1" customWidth="1"/>
    <col min="518" max="518" width="19.109375" style="135" customWidth="1"/>
    <col min="519" max="519" width="11.21875" style="135" customWidth="1"/>
    <col min="520" max="520" width="16.77734375" style="135" bestFit="1" customWidth="1"/>
    <col min="521" max="521" width="18.21875" style="135" bestFit="1" customWidth="1"/>
    <col min="522" max="768" width="8.88671875" style="135"/>
    <col min="769" max="769" width="7" style="135" customWidth="1"/>
    <col min="770" max="770" width="98.77734375" style="135" customWidth="1"/>
    <col min="771" max="771" width="5.77734375" style="135" customWidth="1"/>
    <col min="772" max="772" width="9.33203125" style="135" bestFit="1" customWidth="1"/>
    <col min="773" max="773" width="12.109375" style="135" bestFit="1" customWidth="1"/>
    <col min="774" max="774" width="19.109375" style="135" customWidth="1"/>
    <col min="775" max="775" width="11.21875" style="135" customWidth="1"/>
    <col min="776" max="776" width="16.77734375" style="135" bestFit="1" customWidth="1"/>
    <col min="777" max="777" width="18.21875" style="135" bestFit="1" customWidth="1"/>
    <col min="778" max="1024" width="8.88671875" style="135"/>
    <col min="1025" max="1025" width="7" style="135" customWidth="1"/>
    <col min="1026" max="1026" width="98.77734375" style="135" customWidth="1"/>
    <col min="1027" max="1027" width="5.77734375" style="135" customWidth="1"/>
    <col min="1028" max="1028" width="9.33203125" style="135" bestFit="1" customWidth="1"/>
    <col min="1029" max="1029" width="12.109375" style="135" bestFit="1" customWidth="1"/>
    <col min="1030" max="1030" width="19.109375" style="135" customWidth="1"/>
    <col min="1031" max="1031" width="11.21875" style="135" customWidth="1"/>
    <col min="1032" max="1032" width="16.77734375" style="135" bestFit="1" customWidth="1"/>
    <col min="1033" max="1033" width="18.21875" style="135" bestFit="1" customWidth="1"/>
    <col min="1034" max="1280" width="8.88671875" style="135"/>
    <col min="1281" max="1281" width="7" style="135" customWidth="1"/>
    <col min="1282" max="1282" width="98.77734375" style="135" customWidth="1"/>
    <col min="1283" max="1283" width="5.77734375" style="135" customWidth="1"/>
    <col min="1284" max="1284" width="9.33203125" style="135" bestFit="1" customWidth="1"/>
    <col min="1285" max="1285" width="12.109375" style="135" bestFit="1" customWidth="1"/>
    <col min="1286" max="1286" width="19.109375" style="135" customWidth="1"/>
    <col min="1287" max="1287" width="11.21875" style="135" customWidth="1"/>
    <col min="1288" max="1288" width="16.77734375" style="135" bestFit="1" customWidth="1"/>
    <col min="1289" max="1289" width="18.21875" style="135" bestFit="1" customWidth="1"/>
    <col min="1290" max="1536" width="8.88671875" style="135"/>
    <col min="1537" max="1537" width="7" style="135" customWidth="1"/>
    <col min="1538" max="1538" width="98.77734375" style="135" customWidth="1"/>
    <col min="1539" max="1539" width="5.77734375" style="135" customWidth="1"/>
    <col min="1540" max="1540" width="9.33203125" style="135" bestFit="1" customWidth="1"/>
    <col min="1541" max="1541" width="12.109375" style="135" bestFit="1" customWidth="1"/>
    <col min="1542" max="1542" width="19.109375" style="135" customWidth="1"/>
    <col min="1543" max="1543" width="11.21875" style="135" customWidth="1"/>
    <col min="1544" max="1544" width="16.77734375" style="135" bestFit="1" customWidth="1"/>
    <col min="1545" max="1545" width="18.21875" style="135" bestFit="1" customWidth="1"/>
    <col min="1546" max="1792" width="8.88671875" style="135"/>
    <col min="1793" max="1793" width="7" style="135" customWidth="1"/>
    <col min="1794" max="1794" width="98.77734375" style="135" customWidth="1"/>
    <col min="1795" max="1795" width="5.77734375" style="135" customWidth="1"/>
    <col min="1796" max="1796" width="9.33203125" style="135" bestFit="1" customWidth="1"/>
    <col min="1797" max="1797" width="12.109375" style="135" bestFit="1" customWidth="1"/>
    <col min="1798" max="1798" width="19.109375" style="135" customWidth="1"/>
    <col min="1799" max="1799" width="11.21875" style="135" customWidth="1"/>
    <col min="1800" max="1800" width="16.77734375" style="135" bestFit="1" customWidth="1"/>
    <col min="1801" max="1801" width="18.21875" style="135" bestFit="1" customWidth="1"/>
    <col min="1802" max="2048" width="8.88671875" style="135"/>
    <col min="2049" max="2049" width="7" style="135" customWidth="1"/>
    <col min="2050" max="2050" width="98.77734375" style="135" customWidth="1"/>
    <col min="2051" max="2051" width="5.77734375" style="135" customWidth="1"/>
    <col min="2052" max="2052" width="9.33203125" style="135" bestFit="1" customWidth="1"/>
    <col min="2053" max="2053" width="12.109375" style="135" bestFit="1" customWidth="1"/>
    <col min="2054" max="2054" width="19.109375" style="135" customWidth="1"/>
    <col min="2055" max="2055" width="11.21875" style="135" customWidth="1"/>
    <col min="2056" max="2056" width="16.77734375" style="135" bestFit="1" customWidth="1"/>
    <col min="2057" max="2057" width="18.21875" style="135" bestFit="1" customWidth="1"/>
    <col min="2058" max="2304" width="8.88671875" style="135"/>
    <col min="2305" max="2305" width="7" style="135" customWidth="1"/>
    <col min="2306" max="2306" width="98.77734375" style="135" customWidth="1"/>
    <col min="2307" max="2307" width="5.77734375" style="135" customWidth="1"/>
    <col min="2308" max="2308" width="9.33203125" style="135" bestFit="1" customWidth="1"/>
    <col min="2309" max="2309" width="12.109375" style="135" bestFit="1" customWidth="1"/>
    <col min="2310" max="2310" width="19.109375" style="135" customWidth="1"/>
    <col min="2311" max="2311" width="11.21875" style="135" customWidth="1"/>
    <col min="2312" max="2312" width="16.77734375" style="135" bestFit="1" customWidth="1"/>
    <col min="2313" max="2313" width="18.21875" style="135" bestFit="1" customWidth="1"/>
    <col min="2314" max="2560" width="8.88671875" style="135"/>
    <col min="2561" max="2561" width="7" style="135" customWidth="1"/>
    <col min="2562" max="2562" width="98.77734375" style="135" customWidth="1"/>
    <col min="2563" max="2563" width="5.77734375" style="135" customWidth="1"/>
    <col min="2564" max="2564" width="9.33203125" style="135" bestFit="1" customWidth="1"/>
    <col min="2565" max="2565" width="12.109375" style="135" bestFit="1" customWidth="1"/>
    <col min="2566" max="2566" width="19.109375" style="135" customWidth="1"/>
    <col min="2567" max="2567" width="11.21875" style="135" customWidth="1"/>
    <col min="2568" max="2568" width="16.77734375" style="135" bestFit="1" customWidth="1"/>
    <col min="2569" max="2569" width="18.21875" style="135" bestFit="1" customWidth="1"/>
    <col min="2570" max="2816" width="8.88671875" style="135"/>
    <col min="2817" max="2817" width="7" style="135" customWidth="1"/>
    <col min="2818" max="2818" width="98.77734375" style="135" customWidth="1"/>
    <col min="2819" max="2819" width="5.77734375" style="135" customWidth="1"/>
    <col min="2820" max="2820" width="9.33203125" style="135" bestFit="1" customWidth="1"/>
    <col min="2821" max="2821" width="12.109375" style="135" bestFit="1" customWidth="1"/>
    <col min="2822" max="2822" width="19.109375" style="135" customWidth="1"/>
    <col min="2823" max="2823" width="11.21875" style="135" customWidth="1"/>
    <col min="2824" max="2824" width="16.77734375" style="135" bestFit="1" customWidth="1"/>
    <col min="2825" max="2825" width="18.21875" style="135" bestFit="1" customWidth="1"/>
    <col min="2826" max="3072" width="8.88671875" style="135"/>
    <col min="3073" max="3073" width="7" style="135" customWidth="1"/>
    <col min="3074" max="3074" width="98.77734375" style="135" customWidth="1"/>
    <col min="3075" max="3075" width="5.77734375" style="135" customWidth="1"/>
    <col min="3076" max="3076" width="9.33203125" style="135" bestFit="1" customWidth="1"/>
    <col min="3077" max="3077" width="12.109375" style="135" bestFit="1" customWidth="1"/>
    <col min="3078" max="3078" width="19.109375" style="135" customWidth="1"/>
    <col min="3079" max="3079" width="11.21875" style="135" customWidth="1"/>
    <col min="3080" max="3080" width="16.77734375" style="135" bestFit="1" customWidth="1"/>
    <col min="3081" max="3081" width="18.21875" style="135" bestFit="1" customWidth="1"/>
    <col min="3082" max="3328" width="8.88671875" style="135"/>
    <col min="3329" max="3329" width="7" style="135" customWidth="1"/>
    <col min="3330" max="3330" width="98.77734375" style="135" customWidth="1"/>
    <col min="3331" max="3331" width="5.77734375" style="135" customWidth="1"/>
    <col min="3332" max="3332" width="9.33203125" style="135" bestFit="1" customWidth="1"/>
    <col min="3333" max="3333" width="12.109375" style="135" bestFit="1" customWidth="1"/>
    <col min="3334" max="3334" width="19.109375" style="135" customWidth="1"/>
    <col min="3335" max="3335" width="11.21875" style="135" customWidth="1"/>
    <col min="3336" max="3336" width="16.77734375" style="135" bestFit="1" customWidth="1"/>
    <col min="3337" max="3337" width="18.21875" style="135" bestFit="1" customWidth="1"/>
    <col min="3338" max="3584" width="8.88671875" style="135"/>
    <col min="3585" max="3585" width="7" style="135" customWidth="1"/>
    <col min="3586" max="3586" width="98.77734375" style="135" customWidth="1"/>
    <col min="3587" max="3587" width="5.77734375" style="135" customWidth="1"/>
    <col min="3588" max="3588" width="9.33203125" style="135" bestFit="1" customWidth="1"/>
    <col min="3589" max="3589" width="12.109375" style="135" bestFit="1" customWidth="1"/>
    <col min="3590" max="3590" width="19.109375" style="135" customWidth="1"/>
    <col min="3591" max="3591" width="11.21875" style="135" customWidth="1"/>
    <col min="3592" max="3592" width="16.77734375" style="135" bestFit="1" customWidth="1"/>
    <col min="3593" max="3593" width="18.21875" style="135" bestFit="1" customWidth="1"/>
    <col min="3594" max="3840" width="8.88671875" style="135"/>
    <col min="3841" max="3841" width="7" style="135" customWidth="1"/>
    <col min="3842" max="3842" width="98.77734375" style="135" customWidth="1"/>
    <col min="3843" max="3843" width="5.77734375" style="135" customWidth="1"/>
    <col min="3844" max="3844" width="9.33203125" style="135" bestFit="1" customWidth="1"/>
    <col min="3845" max="3845" width="12.109375" style="135" bestFit="1" customWidth="1"/>
    <col min="3846" max="3846" width="19.109375" style="135" customWidth="1"/>
    <col min="3847" max="3847" width="11.21875" style="135" customWidth="1"/>
    <col min="3848" max="3848" width="16.77734375" style="135" bestFit="1" customWidth="1"/>
    <col min="3849" max="3849" width="18.21875" style="135" bestFit="1" customWidth="1"/>
    <col min="3850" max="4096" width="8.88671875" style="135"/>
    <col min="4097" max="4097" width="7" style="135" customWidth="1"/>
    <col min="4098" max="4098" width="98.77734375" style="135" customWidth="1"/>
    <col min="4099" max="4099" width="5.77734375" style="135" customWidth="1"/>
    <col min="4100" max="4100" width="9.33203125" style="135" bestFit="1" customWidth="1"/>
    <col min="4101" max="4101" width="12.109375" style="135" bestFit="1" customWidth="1"/>
    <col min="4102" max="4102" width="19.109375" style="135" customWidth="1"/>
    <col min="4103" max="4103" width="11.21875" style="135" customWidth="1"/>
    <col min="4104" max="4104" width="16.77734375" style="135" bestFit="1" customWidth="1"/>
    <col min="4105" max="4105" width="18.21875" style="135" bestFit="1" customWidth="1"/>
    <col min="4106" max="4352" width="8.88671875" style="135"/>
    <col min="4353" max="4353" width="7" style="135" customWidth="1"/>
    <col min="4354" max="4354" width="98.77734375" style="135" customWidth="1"/>
    <col min="4355" max="4355" width="5.77734375" style="135" customWidth="1"/>
    <col min="4356" max="4356" width="9.33203125" style="135" bestFit="1" customWidth="1"/>
    <col min="4357" max="4357" width="12.109375" style="135" bestFit="1" customWidth="1"/>
    <col min="4358" max="4358" width="19.109375" style="135" customWidth="1"/>
    <col min="4359" max="4359" width="11.21875" style="135" customWidth="1"/>
    <col min="4360" max="4360" width="16.77734375" style="135" bestFit="1" customWidth="1"/>
    <col min="4361" max="4361" width="18.21875" style="135" bestFit="1" customWidth="1"/>
    <col min="4362" max="4608" width="8.88671875" style="135"/>
    <col min="4609" max="4609" width="7" style="135" customWidth="1"/>
    <col min="4610" max="4610" width="98.77734375" style="135" customWidth="1"/>
    <col min="4611" max="4611" width="5.77734375" style="135" customWidth="1"/>
    <col min="4612" max="4612" width="9.33203125" style="135" bestFit="1" customWidth="1"/>
    <col min="4613" max="4613" width="12.109375" style="135" bestFit="1" customWidth="1"/>
    <col min="4614" max="4614" width="19.109375" style="135" customWidth="1"/>
    <col min="4615" max="4615" width="11.21875" style="135" customWidth="1"/>
    <col min="4616" max="4616" width="16.77734375" style="135" bestFit="1" customWidth="1"/>
    <col min="4617" max="4617" width="18.21875" style="135" bestFit="1" customWidth="1"/>
    <col min="4618" max="4864" width="8.88671875" style="135"/>
    <col min="4865" max="4865" width="7" style="135" customWidth="1"/>
    <col min="4866" max="4866" width="98.77734375" style="135" customWidth="1"/>
    <col min="4867" max="4867" width="5.77734375" style="135" customWidth="1"/>
    <col min="4868" max="4868" width="9.33203125" style="135" bestFit="1" customWidth="1"/>
    <col min="4869" max="4869" width="12.109375" style="135" bestFit="1" customWidth="1"/>
    <col min="4870" max="4870" width="19.109375" style="135" customWidth="1"/>
    <col min="4871" max="4871" width="11.21875" style="135" customWidth="1"/>
    <col min="4872" max="4872" width="16.77734375" style="135" bestFit="1" customWidth="1"/>
    <col min="4873" max="4873" width="18.21875" style="135" bestFit="1" customWidth="1"/>
    <col min="4874" max="5120" width="8.88671875" style="135"/>
    <col min="5121" max="5121" width="7" style="135" customWidth="1"/>
    <col min="5122" max="5122" width="98.77734375" style="135" customWidth="1"/>
    <col min="5123" max="5123" width="5.77734375" style="135" customWidth="1"/>
    <col min="5124" max="5124" width="9.33203125" style="135" bestFit="1" customWidth="1"/>
    <col min="5125" max="5125" width="12.109375" style="135" bestFit="1" customWidth="1"/>
    <col min="5126" max="5126" width="19.109375" style="135" customWidth="1"/>
    <col min="5127" max="5127" width="11.21875" style="135" customWidth="1"/>
    <col min="5128" max="5128" width="16.77734375" style="135" bestFit="1" customWidth="1"/>
    <col min="5129" max="5129" width="18.21875" style="135" bestFit="1" customWidth="1"/>
    <col min="5130" max="5376" width="8.88671875" style="135"/>
    <col min="5377" max="5377" width="7" style="135" customWidth="1"/>
    <col min="5378" max="5378" width="98.77734375" style="135" customWidth="1"/>
    <col min="5379" max="5379" width="5.77734375" style="135" customWidth="1"/>
    <col min="5380" max="5380" width="9.33203125" style="135" bestFit="1" customWidth="1"/>
    <col min="5381" max="5381" width="12.109375" style="135" bestFit="1" customWidth="1"/>
    <col min="5382" max="5382" width="19.109375" style="135" customWidth="1"/>
    <col min="5383" max="5383" width="11.21875" style="135" customWidth="1"/>
    <col min="5384" max="5384" width="16.77734375" style="135" bestFit="1" customWidth="1"/>
    <col min="5385" max="5385" width="18.21875" style="135" bestFit="1" customWidth="1"/>
    <col min="5386" max="5632" width="8.88671875" style="135"/>
    <col min="5633" max="5633" width="7" style="135" customWidth="1"/>
    <col min="5634" max="5634" width="98.77734375" style="135" customWidth="1"/>
    <col min="5635" max="5635" width="5.77734375" style="135" customWidth="1"/>
    <col min="5636" max="5636" width="9.33203125" style="135" bestFit="1" customWidth="1"/>
    <col min="5637" max="5637" width="12.109375" style="135" bestFit="1" customWidth="1"/>
    <col min="5638" max="5638" width="19.109375" style="135" customWidth="1"/>
    <col min="5639" max="5639" width="11.21875" style="135" customWidth="1"/>
    <col min="5640" max="5640" width="16.77734375" style="135" bestFit="1" customWidth="1"/>
    <col min="5641" max="5641" width="18.21875" style="135" bestFit="1" customWidth="1"/>
    <col min="5642" max="5888" width="8.88671875" style="135"/>
    <col min="5889" max="5889" width="7" style="135" customWidth="1"/>
    <col min="5890" max="5890" width="98.77734375" style="135" customWidth="1"/>
    <col min="5891" max="5891" width="5.77734375" style="135" customWidth="1"/>
    <col min="5892" max="5892" width="9.33203125" style="135" bestFit="1" customWidth="1"/>
    <col min="5893" max="5893" width="12.109375" style="135" bestFit="1" customWidth="1"/>
    <col min="5894" max="5894" width="19.109375" style="135" customWidth="1"/>
    <col min="5895" max="5895" width="11.21875" style="135" customWidth="1"/>
    <col min="5896" max="5896" width="16.77734375" style="135" bestFit="1" customWidth="1"/>
    <col min="5897" max="5897" width="18.21875" style="135" bestFit="1" customWidth="1"/>
    <col min="5898" max="6144" width="8.88671875" style="135"/>
    <col min="6145" max="6145" width="7" style="135" customWidth="1"/>
    <col min="6146" max="6146" width="98.77734375" style="135" customWidth="1"/>
    <col min="6147" max="6147" width="5.77734375" style="135" customWidth="1"/>
    <col min="6148" max="6148" width="9.33203125" style="135" bestFit="1" customWidth="1"/>
    <col min="6149" max="6149" width="12.109375" style="135" bestFit="1" customWidth="1"/>
    <col min="6150" max="6150" width="19.109375" style="135" customWidth="1"/>
    <col min="6151" max="6151" width="11.21875" style="135" customWidth="1"/>
    <col min="6152" max="6152" width="16.77734375" style="135" bestFit="1" customWidth="1"/>
    <col min="6153" max="6153" width="18.21875" style="135" bestFit="1" customWidth="1"/>
    <col min="6154" max="6400" width="8.88671875" style="135"/>
    <col min="6401" max="6401" width="7" style="135" customWidth="1"/>
    <col min="6402" max="6402" width="98.77734375" style="135" customWidth="1"/>
    <col min="6403" max="6403" width="5.77734375" style="135" customWidth="1"/>
    <col min="6404" max="6404" width="9.33203125" style="135" bestFit="1" customWidth="1"/>
    <col min="6405" max="6405" width="12.109375" style="135" bestFit="1" customWidth="1"/>
    <col min="6406" max="6406" width="19.109375" style="135" customWidth="1"/>
    <col min="6407" max="6407" width="11.21875" style="135" customWidth="1"/>
    <col min="6408" max="6408" width="16.77734375" style="135" bestFit="1" customWidth="1"/>
    <col min="6409" max="6409" width="18.21875" style="135" bestFit="1" customWidth="1"/>
    <col min="6410" max="6656" width="8.88671875" style="135"/>
    <col min="6657" max="6657" width="7" style="135" customWidth="1"/>
    <col min="6658" max="6658" width="98.77734375" style="135" customWidth="1"/>
    <col min="6659" max="6659" width="5.77734375" style="135" customWidth="1"/>
    <col min="6660" max="6660" width="9.33203125" style="135" bestFit="1" customWidth="1"/>
    <col min="6661" max="6661" width="12.109375" style="135" bestFit="1" customWidth="1"/>
    <col min="6662" max="6662" width="19.109375" style="135" customWidth="1"/>
    <col min="6663" max="6663" width="11.21875" style="135" customWidth="1"/>
    <col min="6664" max="6664" width="16.77734375" style="135" bestFit="1" customWidth="1"/>
    <col min="6665" max="6665" width="18.21875" style="135" bestFit="1" customWidth="1"/>
    <col min="6666" max="6912" width="8.88671875" style="135"/>
    <col min="6913" max="6913" width="7" style="135" customWidth="1"/>
    <col min="6914" max="6914" width="98.77734375" style="135" customWidth="1"/>
    <col min="6915" max="6915" width="5.77734375" style="135" customWidth="1"/>
    <col min="6916" max="6916" width="9.33203125" style="135" bestFit="1" customWidth="1"/>
    <col min="6917" max="6917" width="12.109375" style="135" bestFit="1" customWidth="1"/>
    <col min="6918" max="6918" width="19.109375" style="135" customWidth="1"/>
    <col min="6919" max="6919" width="11.21875" style="135" customWidth="1"/>
    <col min="6920" max="6920" width="16.77734375" style="135" bestFit="1" customWidth="1"/>
    <col min="6921" max="6921" width="18.21875" style="135" bestFit="1" customWidth="1"/>
    <col min="6922" max="7168" width="8.88671875" style="135"/>
    <col min="7169" max="7169" width="7" style="135" customWidth="1"/>
    <col min="7170" max="7170" width="98.77734375" style="135" customWidth="1"/>
    <col min="7171" max="7171" width="5.77734375" style="135" customWidth="1"/>
    <col min="7172" max="7172" width="9.33203125" style="135" bestFit="1" customWidth="1"/>
    <col min="7173" max="7173" width="12.109375" style="135" bestFit="1" customWidth="1"/>
    <col min="7174" max="7174" width="19.109375" style="135" customWidth="1"/>
    <col min="7175" max="7175" width="11.21875" style="135" customWidth="1"/>
    <col min="7176" max="7176" width="16.77734375" style="135" bestFit="1" customWidth="1"/>
    <col min="7177" max="7177" width="18.21875" style="135" bestFit="1" customWidth="1"/>
    <col min="7178" max="7424" width="8.88671875" style="135"/>
    <col min="7425" max="7425" width="7" style="135" customWidth="1"/>
    <col min="7426" max="7426" width="98.77734375" style="135" customWidth="1"/>
    <col min="7427" max="7427" width="5.77734375" style="135" customWidth="1"/>
    <col min="7428" max="7428" width="9.33203125" style="135" bestFit="1" customWidth="1"/>
    <col min="7429" max="7429" width="12.109375" style="135" bestFit="1" customWidth="1"/>
    <col min="7430" max="7430" width="19.109375" style="135" customWidth="1"/>
    <col min="7431" max="7431" width="11.21875" style="135" customWidth="1"/>
    <col min="7432" max="7432" width="16.77734375" style="135" bestFit="1" customWidth="1"/>
    <col min="7433" max="7433" width="18.21875" style="135" bestFit="1" customWidth="1"/>
    <col min="7434" max="7680" width="8.88671875" style="135"/>
    <col min="7681" max="7681" width="7" style="135" customWidth="1"/>
    <col min="7682" max="7682" width="98.77734375" style="135" customWidth="1"/>
    <col min="7683" max="7683" width="5.77734375" style="135" customWidth="1"/>
    <col min="7684" max="7684" width="9.33203125" style="135" bestFit="1" customWidth="1"/>
    <col min="7685" max="7685" width="12.109375" style="135" bestFit="1" customWidth="1"/>
    <col min="7686" max="7686" width="19.109375" style="135" customWidth="1"/>
    <col min="7687" max="7687" width="11.21875" style="135" customWidth="1"/>
    <col min="7688" max="7688" width="16.77734375" style="135" bestFit="1" customWidth="1"/>
    <col min="7689" max="7689" width="18.21875" style="135" bestFit="1" customWidth="1"/>
    <col min="7690" max="7936" width="8.88671875" style="135"/>
    <col min="7937" max="7937" width="7" style="135" customWidth="1"/>
    <col min="7938" max="7938" width="98.77734375" style="135" customWidth="1"/>
    <col min="7939" max="7939" width="5.77734375" style="135" customWidth="1"/>
    <col min="7940" max="7940" width="9.33203125" style="135" bestFit="1" customWidth="1"/>
    <col min="7941" max="7941" width="12.109375" style="135" bestFit="1" customWidth="1"/>
    <col min="7942" max="7942" width="19.109375" style="135" customWidth="1"/>
    <col min="7943" max="7943" width="11.21875" style="135" customWidth="1"/>
    <col min="7944" max="7944" width="16.77734375" style="135" bestFit="1" customWidth="1"/>
    <col min="7945" max="7945" width="18.21875" style="135" bestFit="1" customWidth="1"/>
    <col min="7946" max="8192" width="8.88671875" style="135"/>
    <col min="8193" max="8193" width="7" style="135" customWidth="1"/>
    <col min="8194" max="8194" width="98.77734375" style="135" customWidth="1"/>
    <col min="8195" max="8195" width="5.77734375" style="135" customWidth="1"/>
    <col min="8196" max="8196" width="9.33203125" style="135" bestFit="1" customWidth="1"/>
    <col min="8197" max="8197" width="12.109375" style="135" bestFit="1" customWidth="1"/>
    <col min="8198" max="8198" width="19.109375" style="135" customWidth="1"/>
    <col min="8199" max="8199" width="11.21875" style="135" customWidth="1"/>
    <col min="8200" max="8200" width="16.77734375" style="135" bestFit="1" customWidth="1"/>
    <col min="8201" max="8201" width="18.21875" style="135" bestFit="1" customWidth="1"/>
    <col min="8202" max="8448" width="8.88671875" style="135"/>
    <col min="8449" max="8449" width="7" style="135" customWidth="1"/>
    <col min="8450" max="8450" width="98.77734375" style="135" customWidth="1"/>
    <col min="8451" max="8451" width="5.77734375" style="135" customWidth="1"/>
    <col min="8452" max="8452" width="9.33203125" style="135" bestFit="1" customWidth="1"/>
    <col min="8453" max="8453" width="12.109375" style="135" bestFit="1" customWidth="1"/>
    <col min="8454" max="8454" width="19.109375" style="135" customWidth="1"/>
    <col min="8455" max="8455" width="11.21875" style="135" customWidth="1"/>
    <col min="8456" max="8456" width="16.77734375" style="135" bestFit="1" customWidth="1"/>
    <col min="8457" max="8457" width="18.21875" style="135" bestFit="1" customWidth="1"/>
    <col min="8458" max="8704" width="8.88671875" style="135"/>
    <col min="8705" max="8705" width="7" style="135" customWidth="1"/>
    <col min="8706" max="8706" width="98.77734375" style="135" customWidth="1"/>
    <col min="8707" max="8707" width="5.77734375" style="135" customWidth="1"/>
    <col min="8708" max="8708" width="9.33203125" style="135" bestFit="1" customWidth="1"/>
    <col min="8709" max="8709" width="12.109375" style="135" bestFit="1" customWidth="1"/>
    <col min="8710" max="8710" width="19.109375" style="135" customWidth="1"/>
    <col min="8711" max="8711" width="11.21875" style="135" customWidth="1"/>
    <col min="8712" max="8712" width="16.77734375" style="135" bestFit="1" customWidth="1"/>
    <col min="8713" max="8713" width="18.21875" style="135" bestFit="1" customWidth="1"/>
    <col min="8714" max="8960" width="8.88671875" style="135"/>
    <col min="8961" max="8961" width="7" style="135" customWidth="1"/>
    <col min="8962" max="8962" width="98.77734375" style="135" customWidth="1"/>
    <col min="8963" max="8963" width="5.77734375" style="135" customWidth="1"/>
    <col min="8964" max="8964" width="9.33203125" style="135" bestFit="1" customWidth="1"/>
    <col min="8965" max="8965" width="12.109375" style="135" bestFit="1" customWidth="1"/>
    <col min="8966" max="8966" width="19.109375" style="135" customWidth="1"/>
    <col min="8967" max="8967" width="11.21875" style="135" customWidth="1"/>
    <col min="8968" max="8968" width="16.77734375" style="135" bestFit="1" customWidth="1"/>
    <col min="8969" max="8969" width="18.21875" style="135" bestFit="1" customWidth="1"/>
    <col min="8970" max="9216" width="8.88671875" style="135"/>
    <col min="9217" max="9217" width="7" style="135" customWidth="1"/>
    <col min="9218" max="9218" width="98.77734375" style="135" customWidth="1"/>
    <col min="9219" max="9219" width="5.77734375" style="135" customWidth="1"/>
    <col min="9220" max="9220" width="9.33203125" style="135" bestFit="1" customWidth="1"/>
    <col min="9221" max="9221" width="12.109375" style="135" bestFit="1" customWidth="1"/>
    <col min="9222" max="9222" width="19.109375" style="135" customWidth="1"/>
    <col min="9223" max="9223" width="11.21875" style="135" customWidth="1"/>
    <col min="9224" max="9224" width="16.77734375" style="135" bestFit="1" customWidth="1"/>
    <col min="9225" max="9225" width="18.21875" style="135" bestFit="1" customWidth="1"/>
    <col min="9226" max="9472" width="8.88671875" style="135"/>
    <col min="9473" max="9473" width="7" style="135" customWidth="1"/>
    <col min="9474" max="9474" width="98.77734375" style="135" customWidth="1"/>
    <col min="9475" max="9475" width="5.77734375" style="135" customWidth="1"/>
    <col min="9476" max="9476" width="9.33203125" style="135" bestFit="1" customWidth="1"/>
    <col min="9477" max="9477" width="12.109375" style="135" bestFit="1" customWidth="1"/>
    <col min="9478" max="9478" width="19.109375" style="135" customWidth="1"/>
    <col min="9479" max="9479" width="11.21875" style="135" customWidth="1"/>
    <col min="9480" max="9480" width="16.77734375" style="135" bestFit="1" customWidth="1"/>
    <col min="9481" max="9481" width="18.21875" style="135" bestFit="1" customWidth="1"/>
    <col min="9482" max="9728" width="8.88671875" style="135"/>
    <col min="9729" max="9729" width="7" style="135" customWidth="1"/>
    <col min="9730" max="9730" width="98.77734375" style="135" customWidth="1"/>
    <col min="9731" max="9731" width="5.77734375" style="135" customWidth="1"/>
    <col min="9732" max="9732" width="9.33203125" style="135" bestFit="1" customWidth="1"/>
    <col min="9733" max="9733" width="12.109375" style="135" bestFit="1" customWidth="1"/>
    <col min="9734" max="9734" width="19.109375" style="135" customWidth="1"/>
    <col min="9735" max="9735" width="11.21875" style="135" customWidth="1"/>
    <col min="9736" max="9736" width="16.77734375" style="135" bestFit="1" customWidth="1"/>
    <col min="9737" max="9737" width="18.21875" style="135" bestFit="1" customWidth="1"/>
    <col min="9738" max="9984" width="8.88671875" style="135"/>
    <col min="9985" max="9985" width="7" style="135" customWidth="1"/>
    <col min="9986" max="9986" width="98.77734375" style="135" customWidth="1"/>
    <col min="9987" max="9987" width="5.77734375" style="135" customWidth="1"/>
    <col min="9988" max="9988" width="9.33203125" style="135" bestFit="1" customWidth="1"/>
    <col min="9989" max="9989" width="12.109375" style="135" bestFit="1" customWidth="1"/>
    <col min="9990" max="9990" width="19.109375" style="135" customWidth="1"/>
    <col min="9991" max="9991" width="11.21875" style="135" customWidth="1"/>
    <col min="9992" max="9992" width="16.77734375" style="135" bestFit="1" customWidth="1"/>
    <col min="9993" max="9993" width="18.21875" style="135" bestFit="1" customWidth="1"/>
    <col min="9994" max="10240" width="8.88671875" style="135"/>
    <col min="10241" max="10241" width="7" style="135" customWidth="1"/>
    <col min="10242" max="10242" width="98.77734375" style="135" customWidth="1"/>
    <col min="10243" max="10243" width="5.77734375" style="135" customWidth="1"/>
    <col min="10244" max="10244" width="9.33203125" style="135" bestFit="1" customWidth="1"/>
    <col min="10245" max="10245" width="12.109375" style="135" bestFit="1" customWidth="1"/>
    <col min="10246" max="10246" width="19.109375" style="135" customWidth="1"/>
    <col min="10247" max="10247" width="11.21875" style="135" customWidth="1"/>
    <col min="10248" max="10248" width="16.77734375" style="135" bestFit="1" customWidth="1"/>
    <col min="10249" max="10249" width="18.21875" style="135" bestFit="1" customWidth="1"/>
    <col min="10250" max="10496" width="8.88671875" style="135"/>
    <col min="10497" max="10497" width="7" style="135" customWidth="1"/>
    <col min="10498" max="10498" width="98.77734375" style="135" customWidth="1"/>
    <col min="10499" max="10499" width="5.77734375" style="135" customWidth="1"/>
    <col min="10500" max="10500" width="9.33203125" style="135" bestFit="1" customWidth="1"/>
    <col min="10501" max="10501" width="12.109375" style="135" bestFit="1" customWidth="1"/>
    <col min="10502" max="10502" width="19.109375" style="135" customWidth="1"/>
    <col min="10503" max="10503" width="11.21875" style="135" customWidth="1"/>
    <col min="10504" max="10504" width="16.77734375" style="135" bestFit="1" customWidth="1"/>
    <col min="10505" max="10505" width="18.21875" style="135" bestFit="1" customWidth="1"/>
    <col min="10506" max="10752" width="8.88671875" style="135"/>
    <col min="10753" max="10753" width="7" style="135" customWidth="1"/>
    <col min="10754" max="10754" width="98.77734375" style="135" customWidth="1"/>
    <col min="10755" max="10755" width="5.77734375" style="135" customWidth="1"/>
    <col min="10756" max="10756" width="9.33203125" style="135" bestFit="1" customWidth="1"/>
    <col min="10757" max="10757" width="12.109375" style="135" bestFit="1" customWidth="1"/>
    <col min="10758" max="10758" width="19.109375" style="135" customWidth="1"/>
    <col min="10759" max="10759" width="11.21875" style="135" customWidth="1"/>
    <col min="10760" max="10760" width="16.77734375" style="135" bestFit="1" customWidth="1"/>
    <col min="10761" max="10761" width="18.21875" style="135" bestFit="1" customWidth="1"/>
    <col min="10762" max="11008" width="8.88671875" style="135"/>
    <col min="11009" max="11009" width="7" style="135" customWidth="1"/>
    <col min="11010" max="11010" width="98.77734375" style="135" customWidth="1"/>
    <col min="11011" max="11011" width="5.77734375" style="135" customWidth="1"/>
    <col min="11012" max="11012" width="9.33203125" style="135" bestFit="1" customWidth="1"/>
    <col min="11013" max="11013" width="12.109375" style="135" bestFit="1" customWidth="1"/>
    <col min="11014" max="11014" width="19.109375" style="135" customWidth="1"/>
    <col min="11015" max="11015" width="11.21875" style="135" customWidth="1"/>
    <col min="11016" max="11016" width="16.77734375" style="135" bestFit="1" customWidth="1"/>
    <col min="11017" max="11017" width="18.21875" style="135" bestFit="1" customWidth="1"/>
    <col min="11018" max="11264" width="8.88671875" style="135"/>
    <col min="11265" max="11265" width="7" style="135" customWidth="1"/>
    <col min="11266" max="11266" width="98.77734375" style="135" customWidth="1"/>
    <col min="11267" max="11267" width="5.77734375" style="135" customWidth="1"/>
    <col min="11268" max="11268" width="9.33203125" style="135" bestFit="1" customWidth="1"/>
    <col min="11269" max="11269" width="12.109375" style="135" bestFit="1" customWidth="1"/>
    <col min="11270" max="11270" width="19.109375" style="135" customWidth="1"/>
    <col min="11271" max="11271" width="11.21875" style="135" customWidth="1"/>
    <col min="11272" max="11272" width="16.77734375" style="135" bestFit="1" customWidth="1"/>
    <col min="11273" max="11273" width="18.21875" style="135" bestFit="1" customWidth="1"/>
    <col min="11274" max="11520" width="8.88671875" style="135"/>
    <col min="11521" max="11521" width="7" style="135" customWidth="1"/>
    <col min="11522" max="11522" width="98.77734375" style="135" customWidth="1"/>
    <col min="11523" max="11523" width="5.77734375" style="135" customWidth="1"/>
    <col min="11524" max="11524" width="9.33203125" style="135" bestFit="1" customWidth="1"/>
    <col min="11525" max="11525" width="12.109375" style="135" bestFit="1" customWidth="1"/>
    <col min="11526" max="11526" width="19.109375" style="135" customWidth="1"/>
    <col min="11527" max="11527" width="11.21875" style="135" customWidth="1"/>
    <col min="11528" max="11528" width="16.77734375" style="135" bestFit="1" customWidth="1"/>
    <col min="11529" max="11529" width="18.21875" style="135" bestFit="1" customWidth="1"/>
    <col min="11530" max="11776" width="8.88671875" style="135"/>
    <col min="11777" max="11777" width="7" style="135" customWidth="1"/>
    <col min="11778" max="11778" width="98.77734375" style="135" customWidth="1"/>
    <col min="11779" max="11779" width="5.77734375" style="135" customWidth="1"/>
    <col min="11780" max="11780" width="9.33203125" style="135" bestFit="1" customWidth="1"/>
    <col min="11781" max="11781" width="12.109375" style="135" bestFit="1" customWidth="1"/>
    <col min="11782" max="11782" width="19.109375" style="135" customWidth="1"/>
    <col min="11783" max="11783" width="11.21875" style="135" customWidth="1"/>
    <col min="11784" max="11784" width="16.77734375" style="135" bestFit="1" customWidth="1"/>
    <col min="11785" max="11785" width="18.21875" style="135" bestFit="1" customWidth="1"/>
    <col min="11786" max="12032" width="8.88671875" style="135"/>
    <col min="12033" max="12033" width="7" style="135" customWidth="1"/>
    <col min="12034" max="12034" width="98.77734375" style="135" customWidth="1"/>
    <col min="12035" max="12035" width="5.77734375" style="135" customWidth="1"/>
    <col min="12036" max="12036" width="9.33203125" style="135" bestFit="1" customWidth="1"/>
    <col min="12037" max="12037" width="12.109375" style="135" bestFit="1" customWidth="1"/>
    <col min="12038" max="12038" width="19.109375" style="135" customWidth="1"/>
    <col min="12039" max="12039" width="11.21875" style="135" customWidth="1"/>
    <col min="12040" max="12040" width="16.77734375" style="135" bestFit="1" customWidth="1"/>
    <col min="12041" max="12041" width="18.21875" style="135" bestFit="1" customWidth="1"/>
    <col min="12042" max="12288" width="8.88671875" style="135"/>
    <col min="12289" max="12289" width="7" style="135" customWidth="1"/>
    <col min="12290" max="12290" width="98.77734375" style="135" customWidth="1"/>
    <col min="12291" max="12291" width="5.77734375" style="135" customWidth="1"/>
    <col min="12292" max="12292" width="9.33203125" style="135" bestFit="1" customWidth="1"/>
    <col min="12293" max="12293" width="12.109375" style="135" bestFit="1" customWidth="1"/>
    <col min="12294" max="12294" width="19.109375" style="135" customWidth="1"/>
    <col min="12295" max="12295" width="11.21875" style="135" customWidth="1"/>
    <col min="12296" max="12296" width="16.77734375" style="135" bestFit="1" customWidth="1"/>
    <col min="12297" max="12297" width="18.21875" style="135" bestFit="1" customWidth="1"/>
    <col min="12298" max="12544" width="8.88671875" style="135"/>
    <col min="12545" max="12545" width="7" style="135" customWidth="1"/>
    <col min="12546" max="12546" width="98.77734375" style="135" customWidth="1"/>
    <col min="12547" max="12547" width="5.77734375" style="135" customWidth="1"/>
    <col min="12548" max="12548" width="9.33203125" style="135" bestFit="1" customWidth="1"/>
    <col min="12549" max="12549" width="12.109375" style="135" bestFit="1" customWidth="1"/>
    <col min="12550" max="12550" width="19.109375" style="135" customWidth="1"/>
    <col min="12551" max="12551" width="11.21875" style="135" customWidth="1"/>
    <col min="12552" max="12552" width="16.77734375" style="135" bestFit="1" customWidth="1"/>
    <col min="12553" max="12553" width="18.21875" style="135" bestFit="1" customWidth="1"/>
    <col min="12554" max="12800" width="8.88671875" style="135"/>
    <col min="12801" max="12801" width="7" style="135" customWidth="1"/>
    <col min="12802" max="12802" width="98.77734375" style="135" customWidth="1"/>
    <col min="12803" max="12803" width="5.77734375" style="135" customWidth="1"/>
    <col min="12804" max="12804" width="9.33203125" style="135" bestFit="1" customWidth="1"/>
    <col min="12805" max="12805" width="12.109375" style="135" bestFit="1" customWidth="1"/>
    <col min="12806" max="12806" width="19.109375" style="135" customWidth="1"/>
    <col min="12807" max="12807" width="11.21875" style="135" customWidth="1"/>
    <col min="12808" max="12808" width="16.77734375" style="135" bestFit="1" customWidth="1"/>
    <col min="12809" max="12809" width="18.21875" style="135" bestFit="1" customWidth="1"/>
    <col min="12810" max="13056" width="8.88671875" style="135"/>
    <col min="13057" max="13057" width="7" style="135" customWidth="1"/>
    <col min="13058" max="13058" width="98.77734375" style="135" customWidth="1"/>
    <col min="13059" max="13059" width="5.77734375" style="135" customWidth="1"/>
    <col min="13060" max="13060" width="9.33203125" style="135" bestFit="1" customWidth="1"/>
    <col min="13061" max="13061" width="12.109375" style="135" bestFit="1" customWidth="1"/>
    <col min="13062" max="13062" width="19.109375" style="135" customWidth="1"/>
    <col min="13063" max="13063" width="11.21875" style="135" customWidth="1"/>
    <col min="13064" max="13064" width="16.77734375" style="135" bestFit="1" customWidth="1"/>
    <col min="13065" max="13065" width="18.21875" style="135" bestFit="1" customWidth="1"/>
    <col min="13066" max="13312" width="8.88671875" style="135"/>
    <col min="13313" max="13313" width="7" style="135" customWidth="1"/>
    <col min="13314" max="13314" width="98.77734375" style="135" customWidth="1"/>
    <col min="13315" max="13315" width="5.77734375" style="135" customWidth="1"/>
    <col min="13316" max="13316" width="9.33203125" style="135" bestFit="1" customWidth="1"/>
    <col min="13317" max="13317" width="12.109375" style="135" bestFit="1" customWidth="1"/>
    <col min="13318" max="13318" width="19.109375" style="135" customWidth="1"/>
    <col min="13319" max="13319" width="11.21875" style="135" customWidth="1"/>
    <col min="13320" max="13320" width="16.77734375" style="135" bestFit="1" customWidth="1"/>
    <col min="13321" max="13321" width="18.21875" style="135" bestFit="1" customWidth="1"/>
    <col min="13322" max="13568" width="8.88671875" style="135"/>
    <col min="13569" max="13569" width="7" style="135" customWidth="1"/>
    <col min="13570" max="13570" width="98.77734375" style="135" customWidth="1"/>
    <col min="13571" max="13571" width="5.77734375" style="135" customWidth="1"/>
    <col min="13572" max="13572" width="9.33203125" style="135" bestFit="1" customWidth="1"/>
    <col min="13573" max="13573" width="12.109375" style="135" bestFit="1" customWidth="1"/>
    <col min="13574" max="13574" width="19.109375" style="135" customWidth="1"/>
    <col min="13575" max="13575" width="11.21875" style="135" customWidth="1"/>
    <col min="13576" max="13576" width="16.77734375" style="135" bestFit="1" customWidth="1"/>
    <col min="13577" max="13577" width="18.21875" style="135" bestFit="1" customWidth="1"/>
    <col min="13578" max="13824" width="8.88671875" style="135"/>
    <col min="13825" max="13825" width="7" style="135" customWidth="1"/>
    <col min="13826" max="13826" width="98.77734375" style="135" customWidth="1"/>
    <col min="13827" max="13827" width="5.77734375" style="135" customWidth="1"/>
    <col min="13828" max="13828" width="9.33203125" style="135" bestFit="1" customWidth="1"/>
    <col min="13829" max="13829" width="12.109375" style="135" bestFit="1" customWidth="1"/>
    <col min="13830" max="13830" width="19.109375" style="135" customWidth="1"/>
    <col min="13831" max="13831" width="11.21875" style="135" customWidth="1"/>
    <col min="13832" max="13832" width="16.77734375" style="135" bestFit="1" customWidth="1"/>
    <col min="13833" max="13833" width="18.21875" style="135" bestFit="1" customWidth="1"/>
    <col min="13834" max="14080" width="8.88671875" style="135"/>
    <col min="14081" max="14081" width="7" style="135" customWidth="1"/>
    <col min="14082" max="14082" width="98.77734375" style="135" customWidth="1"/>
    <col min="14083" max="14083" width="5.77734375" style="135" customWidth="1"/>
    <col min="14084" max="14084" width="9.33203125" style="135" bestFit="1" customWidth="1"/>
    <col min="14085" max="14085" width="12.109375" style="135" bestFit="1" customWidth="1"/>
    <col min="14086" max="14086" width="19.109375" style="135" customWidth="1"/>
    <col min="14087" max="14087" width="11.21875" style="135" customWidth="1"/>
    <col min="14088" max="14088" width="16.77734375" style="135" bestFit="1" customWidth="1"/>
    <col min="14089" max="14089" width="18.21875" style="135" bestFit="1" customWidth="1"/>
    <col min="14090" max="14336" width="8.88671875" style="135"/>
    <col min="14337" max="14337" width="7" style="135" customWidth="1"/>
    <col min="14338" max="14338" width="98.77734375" style="135" customWidth="1"/>
    <col min="14339" max="14339" width="5.77734375" style="135" customWidth="1"/>
    <col min="14340" max="14340" width="9.33203125" style="135" bestFit="1" customWidth="1"/>
    <col min="14341" max="14341" width="12.109375" style="135" bestFit="1" customWidth="1"/>
    <col min="14342" max="14342" width="19.109375" style="135" customWidth="1"/>
    <col min="14343" max="14343" width="11.21875" style="135" customWidth="1"/>
    <col min="14344" max="14344" width="16.77734375" style="135" bestFit="1" customWidth="1"/>
    <col min="14345" max="14345" width="18.21875" style="135" bestFit="1" customWidth="1"/>
    <col min="14346" max="14592" width="8.88671875" style="135"/>
    <col min="14593" max="14593" width="7" style="135" customWidth="1"/>
    <col min="14594" max="14594" width="98.77734375" style="135" customWidth="1"/>
    <col min="14595" max="14595" width="5.77734375" style="135" customWidth="1"/>
    <col min="14596" max="14596" width="9.33203125" style="135" bestFit="1" customWidth="1"/>
    <col min="14597" max="14597" width="12.109375" style="135" bestFit="1" customWidth="1"/>
    <col min="14598" max="14598" width="19.109375" style="135" customWidth="1"/>
    <col min="14599" max="14599" width="11.21875" style="135" customWidth="1"/>
    <col min="14600" max="14600" width="16.77734375" style="135" bestFit="1" customWidth="1"/>
    <col min="14601" max="14601" width="18.21875" style="135" bestFit="1" customWidth="1"/>
    <col min="14602" max="14848" width="8.88671875" style="135"/>
    <col min="14849" max="14849" width="7" style="135" customWidth="1"/>
    <col min="14850" max="14850" width="98.77734375" style="135" customWidth="1"/>
    <col min="14851" max="14851" width="5.77734375" style="135" customWidth="1"/>
    <col min="14852" max="14852" width="9.33203125" style="135" bestFit="1" customWidth="1"/>
    <col min="14853" max="14853" width="12.109375" style="135" bestFit="1" customWidth="1"/>
    <col min="14854" max="14854" width="19.109375" style="135" customWidth="1"/>
    <col min="14855" max="14855" width="11.21875" style="135" customWidth="1"/>
    <col min="14856" max="14856" width="16.77734375" style="135" bestFit="1" customWidth="1"/>
    <col min="14857" max="14857" width="18.21875" style="135" bestFit="1" customWidth="1"/>
    <col min="14858" max="15104" width="8.88671875" style="135"/>
    <col min="15105" max="15105" width="7" style="135" customWidth="1"/>
    <col min="15106" max="15106" width="98.77734375" style="135" customWidth="1"/>
    <col min="15107" max="15107" width="5.77734375" style="135" customWidth="1"/>
    <col min="15108" max="15108" width="9.33203125" style="135" bestFit="1" customWidth="1"/>
    <col min="15109" max="15109" width="12.109375" style="135" bestFit="1" customWidth="1"/>
    <col min="15110" max="15110" width="19.109375" style="135" customWidth="1"/>
    <col min="15111" max="15111" width="11.21875" style="135" customWidth="1"/>
    <col min="15112" max="15112" width="16.77734375" style="135" bestFit="1" customWidth="1"/>
    <col min="15113" max="15113" width="18.21875" style="135" bestFit="1" customWidth="1"/>
    <col min="15114" max="15360" width="8.88671875" style="135"/>
    <col min="15361" max="15361" width="7" style="135" customWidth="1"/>
    <col min="15362" max="15362" width="98.77734375" style="135" customWidth="1"/>
    <col min="15363" max="15363" width="5.77734375" style="135" customWidth="1"/>
    <col min="15364" max="15364" width="9.33203125" style="135" bestFit="1" customWidth="1"/>
    <col min="15365" max="15365" width="12.109375" style="135" bestFit="1" customWidth="1"/>
    <col min="15366" max="15366" width="19.109375" style="135" customWidth="1"/>
    <col min="15367" max="15367" width="11.21875" style="135" customWidth="1"/>
    <col min="15368" max="15368" width="16.77734375" style="135" bestFit="1" customWidth="1"/>
    <col min="15369" max="15369" width="18.21875" style="135" bestFit="1" customWidth="1"/>
    <col min="15370" max="15616" width="8.88671875" style="135"/>
    <col min="15617" max="15617" width="7" style="135" customWidth="1"/>
    <col min="15618" max="15618" width="98.77734375" style="135" customWidth="1"/>
    <col min="15619" max="15619" width="5.77734375" style="135" customWidth="1"/>
    <col min="15620" max="15620" width="9.33203125" style="135" bestFit="1" customWidth="1"/>
    <col min="15621" max="15621" width="12.109375" style="135" bestFit="1" customWidth="1"/>
    <col min="15622" max="15622" width="19.109375" style="135" customWidth="1"/>
    <col min="15623" max="15623" width="11.21875" style="135" customWidth="1"/>
    <col min="15624" max="15624" width="16.77734375" style="135" bestFit="1" customWidth="1"/>
    <col min="15625" max="15625" width="18.21875" style="135" bestFit="1" customWidth="1"/>
    <col min="15626" max="15872" width="8.88671875" style="135"/>
    <col min="15873" max="15873" width="7" style="135" customWidth="1"/>
    <col min="15874" max="15874" width="98.77734375" style="135" customWidth="1"/>
    <col min="15875" max="15875" width="5.77734375" style="135" customWidth="1"/>
    <col min="15876" max="15876" width="9.33203125" style="135" bestFit="1" customWidth="1"/>
    <col min="15877" max="15877" width="12.109375" style="135" bestFit="1" customWidth="1"/>
    <col min="15878" max="15878" width="19.109375" style="135" customWidth="1"/>
    <col min="15879" max="15879" width="11.21875" style="135" customWidth="1"/>
    <col min="15880" max="15880" width="16.77734375" style="135" bestFit="1" customWidth="1"/>
    <col min="15881" max="15881" width="18.21875" style="135" bestFit="1" customWidth="1"/>
    <col min="15882" max="16128" width="8.88671875" style="135"/>
    <col min="16129" max="16129" width="7" style="135" customWidth="1"/>
    <col min="16130" max="16130" width="98.77734375" style="135" customWidth="1"/>
    <col min="16131" max="16131" width="5.77734375" style="135" customWidth="1"/>
    <col min="16132" max="16132" width="9.33203125" style="135" bestFit="1" customWidth="1"/>
    <col min="16133" max="16133" width="12.109375" style="135" bestFit="1" customWidth="1"/>
    <col min="16134" max="16134" width="19.109375" style="135" customWidth="1"/>
    <col min="16135" max="16135" width="11.21875" style="135" customWidth="1"/>
    <col min="16136" max="16136" width="16.77734375" style="135" bestFit="1" customWidth="1"/>
    <col min="16137" max="16137" width="18.21875" style="135" bestFit="1" customWidth="1"/>
    <col min="16138" max="16384" width="8.88671875" style="135"/>
  </cols>
  <sheetData>
    <row r="1" spans="1:9" ht="25.25">
      <c r="A1" s="132" t="s">
        <v>829</v>
      </c>
      <c r="B1" s="132" t="s">
        <v>830</v>
      </c>
      <c r="C1" s="133" t="s">
        <v>831</v>
      </c>
      <c r="D1" s="134" t="s">
        <v>832</v>
      </c>
      <c r="E1" s="134" t="s">
        <v>833</v>
      </c>
      <c r="F1" s="134" t="s">
        <v>834</v>
      </c>
      <c r="G1" s="134" t="s">
        <v>835</v>
      </c>
      <c r="H1" s="134" t="s">
        <v>836</v>
      </c>
      <c r="I1" s="134" t="s">
        <v>837</v>
      </c>
    </row>
    <row r="2" spans="1:9" ht="138.9">
      <c r="B2" s="136" t="s">
        <v>838</v>
      </c>
      <c r="C2" s="137" t="s">
        <v>1</v>
      </c>
      <c r="D2" s="138"/>
      <c r="E2" s="138"/>
      <c r="F2" s="138"/>
      <c r="G2" s="138"/>
      <c r="H2" s="138"/>
      <c r="I2" s="138"/>
    </row>
    <row r="3" spans="1:9" ht="16.399999999999999">
      <c r="A3" s="139"/>
      <c r="B3" s="139" t="s">
        <v>839</v>
      </c>
      <c r="C3" s="140" t="s">
        <v>1</v>
      </c>
      <c r="D3" s="141"/>
      <c r="E3" s="141"/>
      <c r="F3" s="141"/>
      <c r="G3" s="141"/>
      <c r="H3" s="141"/>
      <c r="I3" s="141"/>
    </row>
    <row r="4" spans="1:9">
      <c r="A4" s="168"/>
      <c r="B4" s="164" t="s">
        <v>840</v>
      </c>
      <c r="C4" s="165" t="s">
        <v>1</v>
      </c>
      <c r="D4" s="166"/>
      <c r="E4" s="166"/>
      <c r="F4" s="166"/>
      <c r="G4" s="166"/>
      <c r="H4" s="166"/>
      <c r="I4" s="166"/>
    </row>
    <row r="5" spans="1:9" ht="37.9">
      <c r="A5" s="142" t="s">
        <v>841</v>
      </c>
      <c r="B5" s="143" t="s">
        <v>842</v>
      </c>
      <c r="C5" s="137" t="s">
        <v>773</v>
      </c>
      <c r="D5" s="144">
        <v>1</v>
      </c>
      <c r="E5" s="170"/>
      <c r="F5" s="144">
        <f>D5*E5</f>
        <v>0</v>
      </c>
      <c r="G5" s="170"/>
      <c r="H5" s="144">
        <f>G5*D5</f>
        <v>0</v>
      </c>
      <c r="I5" s="144">
        <f>H5+F5</f>
        <v>0</v>
      </c>
    </row>
    <row r="6" spans="1:9">
      <c r="A6" s="146" t="s">
        <v>843</v>
      </c>
      <c r="B6" s="143" t="s">
        <v>844</v>
      </c>
      <c r="C6" s="137" t="s">
        <v>773</v>
      </c>
      <c r="D6" s="144">
        <v>1</v>
      </c>
      <c r="E6" s="170"/>
      <c r="F6" s="144">
        <f>D6*E6</f>
        <v>0</v>
      </c>
      <c r="G6" s="170"/>
      <c r="H6" s="144">
        <f>G6*D6</f>
        <v>0</v>
      </c>
      <c r="I6" s="144">
        <f>H6+F6</f>
        <v>0</v>
      </c>
    </row>
    <row r="7" spans="1:9">
      <c r="A7" s="168"/>
      <c r="B7" s="164" t="s">
        <v>845</v>
      </c>
      <c r="C7" s="165" t="s">
        <v>1</v>
      </c>
      <c r="D7" s="166"/>
      <c r="E7" s="171"/>
      <c r="F7" s="166"/>
      <c r="G7" s="171"/>
      <c r="H7" s="166"/>
      <c r="I7" s="166"/>
    </row>
    <row r="8" spans="1:9">
      <c r="A8" s="146" t="s">
        <v>846</v>
      </c>
      <c r="B8" s="143" t="s">
        <v>847</v>
      </c>
      <c r="C8" s="137" t="s">
        <v>773</v>
      </c>
      <c r="D8" s="144">
        <v>1</v>
      </c>
      <c r="E8" s="170"/>
      <c r="F8" s="144">
        <f>D8*E8</f>
        <v>0</v>
      </c>
      <c r="G8" s="170"/>
      <c r="H8" s="144">
        <f>G8*D8</f>
        <v>0</v>
      </c>
      <c r="I8" s="144">
        <f>H8+F8</f>
        <v>0</v>
      </c>
    </row>
    <row r="9" spans="1:9" ht="25.25">
      <c r="A9" s="146" t="s">
        <v>848</v>
      </c>
      <c r="B9" s="143" t="s">
        <v>849</v>
      </c>
      <c r="C9" s="137" t="s">
        <v>773</v>
      </c>
      <c r="D9" s="144">
        <v>1</v>
      </c>
      <c r="E9" s="170"/>
      <c r="F9" s="144">
        <f>D9*E9</f>
        <v>0</v>
      </c>
      <c r="G9" s="170"/>
      <c r="H9" s="144">
        <f>G9*D9</f>
        <v>0</v>
      </c>
      <c r="I9" s="144">
        <f>H9+F9</f>
        <v>0</v>
      </c>
    </row>
    <row r="10" spans="1:9">
      <c r="A10" s="168"/>
      <c r="B10" s="164" t="s">
        <v>850</v>
      </c>
      <c r="C10" s="165" t="s">
        <v>1</v>
      </c>
      <c r="D10" s="166"/>
      <c r="E10" s="171"/>
      <c r="F10" s="166"/>
      <c r="G10" s="171"/>
      <c r="H10" s="166"/>
      <c r="I10" s="166"/>
    </row>
    <row r="11" spans="1:9">
      <c r="A11" s="146" t="s">
        <v>851</v>
      </c>
      <c r="B11" s="143" t="s">
        <v>852</v>
      </c>
      <c r="C11" s="137" t="s">
        <v>773</v>
      </c>
      <c r="D11" s="144">
        <v>2</v>
      </c>
      <c r="E11" s="170"/>
      <c r="F11" s="144">
        <f>D11*E11</f>
        <v>0</v>
      </c>
      <c r="G11" s="170"/>
      <c r="H11" s="144">
        <f>G11*D11</f>
        <v>0</v>
      </c>
      <c r="I11" s="144">
        <f>H11+F11</f>
        <v>0</v>
      </c>
    </row>
    <row r="12" spans="1:9">
      <c r="A12" s="146" t="s">
        <v>853</v>
      </c>
      <c r="B12" s="143" t="s">
        <v>854</v>
      </c>
      <c r="C12" s="137" t="s">
        <v>773</v>
      </c>
      <c r="D12" s="144">
        <v>2</v>
      </c>
      <c r="E12" s="170"/>
      <c r="F12" s="144">
        <f>D12*E12</f>
        <v>0</v>
      </c>
      <c r="G12" s="170"/>
      <c r="H12" s="144">
        <f>G12*D12</f>
        <v>0</v>
      </c>
      <c r="I12" s="144">
        <f>H12+F12</f>
        <v>0</v>
      </c>
    </row>
    <row r="13" spans="1:9">
      <c r="B13" s="164" t="s">
        <v>855</v>
      </c>
      <c r="C13" s="165" t="s">
        <v>1</v>
      </c>
      <c r="D13" s="166"/>
      <c r="E13" s="171"/>
      <c r="F13" s="167"/>
      <c r="G13" s="171"/>
      <c r="H13" s="167"/>
      <c r="I13" s="167"/>
    </row>
    <row r="14" spans="1:9">
      <c r="A14" s="146" t="s">
        <v>856</v>
      </c>
      <c r="B14" s="143" t="s">
        <v>857</v>
      </c>
      <c r="C14" s="137" t="s">
        <v>773</v>
      </c>
      <c r="D14" s="144">
        <v>2</v>
      </c>
      <c r="E14" s="170"/>
      <c r="F14" s="144">
        <f>D14*E14</f>
        <v>0</v>
      </c>
      <c r="G14" s="170"/>
      <c r="H14" s="144">
        <f>G14*D14</f>
        <v>0</v>
      </c>
      <c r="I14" s="144">
        <f>H14+F14</f>
        <v>0</v>
      </c>
    </row>
    <row r="15" spans="1:9">
      <c r="B15" s="164" t="s">
        <v>858</v>
      </c>
      <c r="C15" s="165" t="s">
        <v>1</v>
      </c>
      <c r="D15" s="166"/>
      <c r="E15" s="171"/>
      <c r="F15" s="167"/>
      <c r="G15" s="171"/>
      <c r="H15" s="167"/>
      <c r="I15" s="167"/>
    </row>
    <row r="16" spans="1:9">
      <c r="A16" s="146" t="s">
        <v>859</v>
      </c>
      <c r="B16" s="143" t="s">
        <v>860</v>
      </c>
      <c r="C16" s="137" t="s">
        <v>773</v>
      </c>
      <c r="D16" s="144">
        <v>6</v>
      </c>
      <c r="E16" s="170"/>
      <c r="F16" s="144">
        <f>D16*E16</f>
        <v>0</v>
      </c>
      <c r="G16" s="170"/>
      <c r="H16" s="144">
        <f>G16*D16</f>
        <v>0</v>
      </c>
      <c r="I16" s="144">
        <f>H16+F16</f>
        <v>0</v>
      </c>
    </row>
    <row r="17" spans="1:9">
      <c r="A17" s="146" t="s">
        <v>861</v>
      </c>
      <c r="B17" s="143" t="s">
        <v>862</v>
      </c>
      <c r="C17" s="137" t="s">
        <v>773</v>
      </c>
      <c r="D17" s="144">
        <v>1</v>
      </c>
      <c r="E17" s="170"/>
      <c r="F17" s="144">
        <f>D17*E17</f>
        <v>0</v>
      </c>
      <c r="G17" s="170"/>
      <c r="H17" s="144">
        <f>G17*D17</f>
        <v>0</v>
      </c>
      <c r="I17" s="144">
        <f>H17+F17</f>
        <v>0</v>
      </c>
    </row>
    <row r="18" spans="1:9">
      <c r="A18" s="146" t="s">
        <v>863</v>
      </c>
      <c r="B18" s="143" t="s">
        <v>864</v>
      </c>
      <c r="C18" s="137" t="s">
        <v>773</v>
      </c>
      <c r="D18" s="144">
        <v>1</v>
      </c>
      <c r="E18" s="170"/>
      <c r="F18" s="144">
        <f>D18*E18</f>
        <v>0</v>
      </c>
      <c r="G18" s="170"/>
      <c r="H18" s="144">
        <f>G18*D18</f>
        <v>0</v>
      </c>
      <c r="I18" s="144">
        <f>H18+F18</f>
        <v>0</v>
      </c>
    </row>
    <row r="19" spans="1:9">
      <c r="B19" s="164" t="s">
        <v>865</v>
      </c>
      <c r="C19" s="165" t="s">
        <v>1</v>
      </c>
      <c r="D19" s="166"/>
      <c r="E19" s="171"/>
      <c r="F19" s="167"/>
      <c r="G19" s="171"/>
      <c r="H19" s="167"/>
      <c r="I19" s="167"/>
    </row>
    <row r="20" spans="1:9">
      <c r="A20" s="146" t="s">
        <v>866</v>
      </c>
      <c r="B20" s="143" t="s">
        <v>867</v>
      </c>
      <c r="C20" s="137" t="s">
        <v>773</v>
      </c>
      <c r="D20" s="144">
        <v>2</v>
      </c>
      <c r="E20" s="170"/>
      <c r="F20" s="144">
        <f>D20*E20</f>
        <v>0</v>
      </c>
      <c r="G20" s="170"/>
      <c r="H20" s="144">
        <f>G20*D20</f>
        <v>0</v>
      </c>
      <c r="I20" s="144">
        <f>H20+F20</f>
        <v>0</v>
      </c>
    </row>
    <row r="21" spans="1:9">
      <c r="B21" s="164" t="s">
        <v>868</v>
      </c>
      <c r="C21" s="165" t="s">
        <v>1</v>
      </c>
      <c r="D21" s="166"/>
      <c r="E21" s="171"/>
      <c r="F21" s="167"/>
      <c r="G21" s="171"/>
      <c r="H21" s="167"/>
      <c r="I21" s="167"/>
    </row>
    <row r="22" spans="1:9">
      <c r="A22" s="146"/>
      <c r="B22" s="169" t="s">
        <v>869</v>
      </c>
      <c r="C22" s="137" t="s">
        <v>362</v>
      </c>
      <c r="D22" s="144">
        <v>4</v>
      </c>
      <c r="E22" s="170"/>
      <c r="F22" s="144">
        <f>D22*E22</f>
        <v>0</v>
      </c>
      <c r="G22" s="170"/>
      <c r="H22" s="144">
        <f>G22*D22</f>
        <v>0</v>
      </c>
      <c r="I22" s="144">
        <f>H22+F22</f>
        <v>0</v>
      </c>
    </row>
    <row r="23" spans="1:9">
      <c r="A23" s="146"/>
      <c r="B23" s="143" t="s">
        <v>870</v>
      </c>
      <c r="C23" s="137" t="s">
        <v>362</v>
      </c>
      <c r="D23" s="144">
        <v>1</v>
      </c>
      <c r="E23" s="170"/>
      <c r="F23" s="144">
        <f>D23*E23</f>
        <v>0</v>
      </c>
      <c r="G23" s="170"/>
      <c r="H23" s="144">
        <f>G23*D23</f>
        <v>0</v>
      </c>
      <c r="I23" s="144">
        <f>H23+F23</f>
        <v>0</v>
      </c>
    </row>
    <row r="24" spans="1:9">
      <c r="A24" s="146"/>
      <c r="B24" s="143" t="s">
        <v>871</v>
      </c>
      <c r="C24" s="137" t="s">
        <v>362</v>
      </c>
      <c r="D24" s="144">
        <v>1</v>
      </c>
      <c r="E24" s="170"/>
      <c r="F24" s="144">
        <f>D24*E24</f>
        <v>0</v>
      </c>
      <c r="G24" s="170"/>
      <c r="H24" s="144">
        <f>G24*D24</f>
        <v>0</v>
      </c>
      <c r="I24" s="144">
        <f>H24+F24</f>
        <v>0</v>
      </c>
    </row>
    <row r="25" spans="1:9">
      <c r="B25" s="164" t="s">
        <v>872</v>
      </c>
      <c r="C25" s="165" t="s">
        <v>1</v>
      </c>
      <c r="D25" s="166"/>
      <c r="E25" s="171"/>
      <c r="F25" s="167"/>
      <c r="G25" s="171"/>
      <c r="H25" s="167"/>
      <c r="I25" s="167"/>
    </row>
    <row r="26" spans="1:9">
      <c r="A26" s="146"/>
      <c r="B26" s="143" t="s">
        <v>873</v>
      </c>
      <c r="C26" s="137" t="s">
        <v>145</v>
      </c>
      <c r="D26" s="145">
        <v>4.5</v>
      </c>
      <c r="E26" s="170"/>
      <c r="F26" s="144">
        <f>D26*E26</f>
        <v>0</v>
      </c>
      <c r="G26" s="170"/>
      <c r="H26" s="144">
        <f>G26*D26</f>
        <v>0</v>
      </c>
      <c r="I26" s="144">
        <f>H26+F26</f>
        <v>0</v>
      </c>
    </row>
    <row r="27" spans="1:9">
      <c r="A27" s="146"/>
      <c r="B27" s="143" t="s">
        <v>874</v>
      </c>
      <c r="C27" s="137" t="s">
        <v>145</v>
      </c>
      <c r="D27" s="145">
        <v>2.5</v>
      </c>
      <c r="E27" s="170"/>
      <c r="F27" s="144">
        <f>D27*E27</f>
        <v>0</v>
      </c>
      <c r="G27" s="170"/>
      <c r="H27" s="144">
        <f>G27*D27</f>
        <v>0</v>
      </c>
      <c r="I27" s="144">
        <f>H27+F27</f>
        <v>0</v>
      </c>
    </row>
    <row r="28" spans="1:9">
      <c r="B28" s="164" t="s">
        <v>875</v>
      </c>
      <c r="C28" s="165" t="s">
        <v>1</v>
      </c>
      <c r="D28" s="166"/>
      <c r="E28" s="171"/>
      <c r="F28" s="167"/>
      <c r="G28" s="171"/>
      <c r="H28" s="167"/>
      <c r="I28" s="167"/>
    </row>
    <row r="29" spans="1:9">
      <c r="A29" s="146"/>
      <c r="B29" s="143" t="s">
        <v>876</v>
      </c>
      <c r="C29" s="137" t="s">
        <v>362</v>
      </c>
      <c r="D29" s="145">
        <v>46</v>
      </c>
      <c r="E29" s="170"/>
      <c r="F29" s="144">
        <f>D29*E29</f>
        <v>0</v>
      </c>
      <c r="G29" s="170"/>
      <c r="H29" s="144">
        <f>G29*D29</f>
        <v>0</v>
      </c>
      <c r="I29" s="144">
        <f>H29+F29</f>
        <v>0</v>
      </c>
    </row>
    <row r="30" spans="1:9">
      <c r="A30" s="146"/>
      <c r="B30" s="143" t="s">
        <v>877</v>
      </c>
      <c r="C30" s="137" t="s">
        <v>362</v>
      </c>
      <c r="D30" s="145">
        <v>7</v>
      </c>
      <c r="E30" s="170"/>
      <c r="F30" s="144">
        <f>D30*E30</f>
        <v>0</v>
      </c>
      <c r="G30" s="170"/>
      <c r="H30" s="144">
        <f>G30*D30</f>
        <v>0</v>
      </c>
      <c r="I30" s="144">
        <f>H30+F30</f>
        <v>0</v>
      </c>
    </row>
    <row r="31" spans="1:9">
      <c r="A31" s="146"/>
      <c r="B31" s="143" t="s">
        <v>878</v>
      </c>
      <c r="C31" s="137" t="s">
        <v>362</v>
      </c>
      <c r="D31" s="145">
        <v>105</v>
      </c>
      <c r="E31" s="170"/>
      <c r="F31" s="144">
        <f>D31*E31</f>
        <v>0</v>
      </c>
      <c r="G31" s="170"/>
      <c r="H31" s="144">
        <f>G31*D31</f>
        <v>0</v>
      </c>
      <c r="I31" s="144">
        <f>H31+F31</f>
        <v>0</v>
      </c>
    </row>
    <row r="32" spans="1:9">
      <c r="A32" s="146"/>
      <c r="B32" s="143" t="s">
        <v>879</v>
      </c>
      <c r="C32" s="137" t="s">
        <v>362</v>
      </c>
      <c r="D32" s="145">
        <v>25</v>
      </c>
      <c r="E32" s="170"/>
      <c r="F32" s="144">
        <f>D32*E32</f>
        <v>0</v>
      </c>
      <c r="G32" s="170"/>
      <c r="H32" s="144">
        <f>G32*D32</f>
        <v>0</v>
      </c>
      <c r="I32" s="144">
        <f>H32+F32</f>
        <v>0</v>
      </c>
    </row>
    <row r="33" spans="1:9">
      <c r="B33" s="164" t="s">
        <v>880</v>
      </c>
      <c r="C33" s="165" t="s">
        <v>1</v>
      </c>
      <c r="D33" s="166"/>
      <c r="E33" s="171"/>
      <c r="F33" s="167"/>
      <c r="G33" s="171"/>
      <c r="H33" s="167"/>
      <c r="I33" s="167"/>
    </row>
    <row r="34" spans="1:9">
      <c r="A34" s="146"/>
      <c r="B34" s="143" t="s">
        <v>881</v>
      </c>
      <c r="C34" s="137" t="s">
        <v>145</v>
      </c>
      <c r="D34" s="145">
        <v>20</v>
      </c>
      <c r="E34" s="170"/>
      <c r="F34" s="144">
        <f>D34*E34</f>
        <v>0</v>
      </c>
      <c r="G34" s="170"/>
      <c r="H34" s="144">
        <f>G34*D34</f>
        <v>0</v>
      </c>
      <c r="I34" s="144">
        <f>H34+F34</f>
        <v>0</v>
      </c>
    </row>
    <row r="35" spans="1:9">
      <c r="B35" s="164" t="s">
        <v>882</v>
      </c>
      <c r="C35" s="165" t="s">
        <v>1</v>
      </c>
      <c r="D35" s="166"/>
      <c r="E35" s="171"/>
      <c r="F35" s="167"/>
      <c r="G35" s="171"/>
      <c r="H35" s="167"/>
      <c r="I35" s="167"/>
    </row>
    <row r="36" spans="1:9">
      <c r="A36" s="146"/>
      <c r="B36" s="143" t="s">
        <v>883</v>
      </c>
      <c r="C36" s="137" t="s">
        <v>145</v>
      </c>
      <c r="D36" s="145">
        <v>4</v>
      </c>
      <c r="E36" s="170"/>
      <c r="F36" s="144">
        <f>D36*E36</f>
        <v>0</v>
      </c>
      <c r="G36" s="170"/>
      <c r="H36" s="144">
        <f>G36*D36</f>
        <v>0</v>
      </c>
      <c r="I36" s="144">
        <f>H36+F36</f>
        <v>0</v>
      </c>
    </row>
    <row r="37" spans="1:9" ht="16.399999999999999">
      <c r="A37" s="139"/>
      <c r="B37" s="139" t="s">
        <v>884</v>
      </c>
      <c r="C37" s="140" t="s">
        <v>1</v>
      </c>
      <c r="D37" s="141"/>
      <c r="E37" s="141"/>
      <c r="F37" s="141">
        <f>SUM(F5:F34)</f>
        <v>0</v>
      </c>
      <c r="G37" s="141"/>
      <c r="H37" s="141">
        <f>SUM(H5:H34)</f>
        <v>0</v>
      </c>
      <c r="I37" s="141">
        <f>SUM(I5:I36)</f>
        <v>0</v>
      </c>
    </row>
    <row r="38" spans="1:9">
      <c r="B38" s="143" t="s">
        <v>1</v>
      </c>
      <c r="C38" s="137" t="s">
        <v>1</v>
      </c>
      <c r="D38" s="144"/>
      <c r="E38" s="144"/>
      <c r="F38" s="144"/>
      <c r="G38" s="144"/>
      <c r="H38" s="144"/>
      <c r="I38" s="144"/>
    </row>
    <row r="39" spans="1:9" ht="16.399999999999999">
      <c r="A39" s="139"/>
      <c r="B39" s="139" t="s">
        <v>885</v>
      </c>
      <c r="C39" s="140" t="s">
        <v>1</v>
      </c>
      <c r="D39" s="141"/>
      <c r="E39" s="141"/>
      <c r="F39" s="141"/>
      <c r="G39" s="141"/>
      <c r="H39" s="141"/>
      <c r="I39" s="141"/>
    </row>
    <row r="40" spans="1:9" ht="15.9">
      <c r="B40" s="147" t="s">
        <v>886</v>
      </c>
      <c r="C40" s="148"/>
      <c r="D40" s="149"/>
      <c r="E40" s="149"/>
      <c r="F40" s="145"/>
      <c r="G40" s="149"/>
      <c r="H40" s="145"/>
      <c r="I40" s="145"/>
    </row>
    <row r="41" spans="1:9" ht="15.9">
      <c r="B41" s="147" t="s">
        <v>887</v>
      </c>
      <c r="C41" s="150" t="s">
        <v>773</v>
      </c>
      <c r="D41" s="145">
        <v>1</v>
      </c>
      <c r="E41" s="170"/>
      <c r="F41" s="144">
        <f>D41*E41</f>
        <v>0</v>
      </c>
      <c r="G41" s="170"/>
      <c r="H41" s="144">
        <f>G41*D41</f>
        <v>0</v>
      </c>
      <c r="I41" s="144">
        <f>H41+F41</f>
        <v>0</v>
      </c>
    </row>
    <row r="42" spans="1:9" ht="15.9">
      <c r="B42" s="147" t="s">
        <v>888</v>
      </c>
      <c r="C42" s="150" t="s">
        <v>773</v>
      </c>
      <c r="D42" s="145">
        <v>1</v>
      </c>
      <c r="E42" s="170"/>
      <c r="F42" s="144">
        <f>D42*E42</f>
        <v>0</v>
      </c>
      <c r="G42" s="170"/>
      <c r="H42" s="144">
        <f>G42*D42</f>
        <v>0</v>
      </c>
      <c r="I42" s="144">
        <f>H42+F42</f>
        <v>0</v>
      </c>
    </row>
    <row r="43" spans="1:9" ht="15.9">
      <c r="B43" s="147" t="s">
        <v>889</v>
      </c>
      <c r="C43" s="150" t="s">
        <v>773</v>
      </c>
      <c r="D43" s="145">
        <v>1</v>
      </c>
      <c r="E43" s="170"/>
      <c r="F43" s="144">
        <f>D43*E43</f>
        <v>0</v>
      </c>
      <c r="G43" s="170"/>
      <c r="H43" s="144">
        <f>G43*D43</f>
        <v>0</v>
      </c>
      <c r="I43" s="144">
        <f>H43+F43</f>
        <v>0</v>
      </c>
    </row>
    <row r="44" spans="1:9" ht="15.9">
      <c r="B44" s="147" t="s">
        <v>890</v>
      </c>
      <c r="C44" s="150" t="s">
        <v>773</v>
      </c>
      <c r="D44" s="145">
        <v>1</v>
      </c>
      <c r="E44" s="170"/>
      <c r="F44" s="144">
        <f>D44*E44</f>
        <v>0</v>
      </c>
      <c r="G44" s="170"/>
      <c r="H44" s="144">
        <f>G44*D44</f>
        <v>0</v>
      </c>
      <c r="I44" s="144">
        <f>H44+F44</f>
        <v>0</v>
      </c>
    </row>
    <row r="45" spans="1:9" ht="16.399999999999999">
      <c r="A45" s="139"/>
      <c r="B45" s="139" t="s">
        <v>891</v>
      </c>
      <c r="C45" s="140" t="s">
        <v>1</v>
      </c>
      <c r="D45" s="141"/>
      <c r="E45" s="141"/>
      <c r="F45" s="141">
        <f>SUM(F40:F44)</f>
        <v>0</v>
      </c>
      <c r="G45" s="141"/>
      <c r="H45" s="141">
        <f>SUM(H40:H44)</f>
        <v>0</v>
      </c>
      <c r="I45" s="141">
        <f>SUM(I40:I44)</f>
        <v>0</v>
      </c>
    </row>
    <row r="46" spans="1:9" ht="15.9">
      <c r="B46" s="151"/>
      <c r="C46" s="148"/>
      <c r="D46" s="149"/>
      <c r="E46" s="149"/>
      <c r="F46" s="145"/>
      <c r="G46" s="149"/>
      <c r="H46" s="145"/>
      <c r="I46" s="145"/>
    </row>
    <row r="47" spans="1:9" ht="16.399999999999999">
      <c r="A47" s="139"/>
      <c r="B47" s="139" t="s">
        <v>892</v>
      </c>
      <c r="C47" s="140" t="s">
        <v>1</v>
      </c>
      <c r="D47" s="141"/>
      <c r="E47" s="141"/>
      <c r="F47" s="141"/>
      <c r="G47" s="141"/>
      <c r="H47" s="141"/>
      <c r="I47" s="141"/>
    </row>
    <row r="48" spans="1:9" ht="15.9">
      <c r="B48" s="147" t="s">
        <v>893</v>
      </c>
      <c r="C48" s="150" t="s">
        <v>336</v>
      </c>
      <c r="D48" s="145">
        <v>2</v>
      </c>
      <c r="E48" s="170"/>
      <c r="F48" s="144">
        <f t="shared" ref="F48:F55" si="0">D48*E48</f>
        <v>0</v>
      </c>
      <c r="G48" s="170"/>
      <c r="H48" s="144">
        <f>G48*D48</f>
        <v>0</v>
      </c>
      <c r="I48" s="144">
        <f>H48+F48</f>
        <v>0</v>
      </c>
    </row>
    <row r="49" spans="1:9" ht="15.9">
      <c r="B49" s="147" t="s">
        <v>894</v>
      </c>
      <c r="C49" s="150" t="s">
        <v>336</v>
      </c>
      <c r="D49" s="145">
        <v>1</v>
      </c>
      <c r="E49" s="170"/>
      <c r="F49" s="144">
        <f t="shared" si="0"/>
        <v>0</v>
      </c>
      <c r="G49" s="170"/>
      <c r="H49" s="144">
        <f t="shared" ref="H49:H55" si="1">G49*D49</f>
        <v>0</v>
      </c>
      <c r="I49" s="144">
        <f t="shared" ref="I49:I55" si="2">H49+F49</f>
        <v>0</v>
      </c>
    </row>
    <row r="50" spans="1:9" ht="15.9">
      <c r="B50" s="147" t="s">
        <v>895</v>
      </c>
      <c r="C50" s="150" t="s">
        <v>336</v>
      </c>
      <c r="D50" s="145">
        <v>2</v>
      </c>
      <c r="E50" s="170"/>
      <c r="F50" s="144">
        <f t="shared" si="0"/>
        <v>0</v>
      </c>
      <c r="G50" s="170"/>
      <c r="H50" s="144">
        <f t="shared" si="1"/>
        <v>0</v>
      </c>
      <c r="I50" s="144">
        <f t="shared" si="2"/>
        <v>0</v>
      </c>
    </row>
    <row r="51" spans="1:9" ht="15.9">
      <c r="B51" s="147" t="s">
        <v>896</v>
      </c>
      <c r="C51" s="150" t="s">
        <v>336</v>
      </c>
      <c r="D51" s="145">
        <v>1</v>
      </c>
      <c r="E51" s="170"/>
      <c r="F51" s="144">
        <f t="shared" si="0"/>
        <v>0</v>
      </c>
      <c r="G51" s="170"/>
      <c r="H51" s="144">
        <f t="shared" si="1"/>
        <v>0</v>
      </c>
      <c r="I51" s="144">
        <f t="shared" si="2"/>
        <v>0</v>
      </c>
    </row>
    <row r="52" spans="1:9" ht="15.9">
      <c r="B52" s="147" t="s">
        <v>897</v>
      </c>
      <c r="C52" s="150" t="s">
        <v>336</v>
      </c>
      <c r="D52" s="145">
        <v>1</v>
      </c>
      <c r="E52" s="170"/>
      <c r="F52" s="144">
        <f t="shared" si="0"/>
        <v>0</v>
      </c>
      <c r="G52" s="170"/>
      <c r="H52" s="144">
        <f t="shared" si="1"/>
        <v>0</v>
      </c>
      <c r="I52" s="144">
        <f t="shared" si="2"/>
        <v>0</v>
      </c>
    </row>
    <row r="53" spans="1:9" ht="15.9">
      <c r="B53" s="147" t="s">
        <v>898</v>
      </c>
      <c r="C53" s="150" t="s">
        <v>336</v>
      </c>
      <c r="D53" s="145">
        <v>4</v>
      </c>
      <c r="E53" s="170"/>
      <c r="F53" s="144">
        <f t="shared" si="0"/>
        <v>0</v>
      </c>
      <c r="G53" s="170"/>
      <c r="H53" s="144">
        <f t="shared" si="1"/>
        <v>0</v>
      </c>
      <c r="I53" s="144">
        <f t="shared" si="2"/>
        <v>0</v>
      </c>
    </row>
    <row r="54" spans="1:9" ht="15.9">
      <c r="B54" s="147" t="s">
        <v>899</v>
      </c>
      <c r="C54" s="150" t="s">
        <v>773</v>
      </c>
      <c r="D54" s="145">
        <v>1</v>
      </c>
      <c r="E54" s="170"/>
      <c r="F54" s="144">
        <f t="shared" si="0"/>
        <v>0</v>
      </c>
      <c r="G54" s="170"/>
      <c r="H54" s="144">
        <f t="shared" si="1"/>
        <v>0</v>
      </c>
      <c r="I54" s="144">
        <f t="shared" si="2"/>
        <v>0</v>
      </c>
    </row>
    <row r="55" spans="1:9" ht="15.9">
      <c r="B55" s="147" t="s">
        <v>900</v>
      </c>
      <c r="C55" s="150" t="s">
        <v>773</v>
      </c>
      <c r="D55" s="145">
        <v>1</v>
      </c>
      <c r="E55" s="170"/>
      <c r="F55" s="144">
        <f t="shared" si="0"/>
        <v>0</v>
      </c>
      <c r="G55" s="170"/>
      <c r="H55" s="144">
        <f t="shared" si="1"/>
        <v>0</v>
      </c>
      <c r="I55" s="144">
        <f t="shared" si="2"/>
        <v>0</v>
      </c>
    </row>
    <row r="56" spans="1:9" ht="16.399999999999999">
      <c r="A56" s="139"/>
      <c r="B56" s="139" t="s">
        <v>901</v>
      </c>
      <c r="C56" s="140" t="s">
        <v>1</v>
      </c>
      <c r="D56" s="141"/>
      <c r="E56" s="141"/>
      <c r="F56" s="141">
        <f>SUM(F48:F55)</f>
        <v>0</v>
      </c>
      <c r="G56" s="141"/>
      <c r="H56" s="141">
        <f>SUM(H48:H55)</f>
        <v>0</v>
      </c>
      <c r="I56" s="141">
        <f>SUM(I48:I55)</f>
        <v>0</v>
      </c>
    </row>
    <row r="57" spans="1:9" ht="15.9">
      <c r="B57" s="151"/>
      <c r="C57" s="148"/>
      <c r="D57" s="149"/>
      <c r="E57" s="149"/>
      <c r="F57" s="145"/>
      <c r="G57" s="149"/>
      <c r="H57" s="145"/>
      <c r="I57" s="145"/>
    </row>
    <row r="58" spans="1:9" ht="16.399999999999999">
      <c r="A58" s="152"/>
      <c r="B58" s="152" t="s">
        <v>902</v>
      </c>
      <c r="C58" s="153" t="s">
        <v>1</v>
      </c>
      <c r="D58" s="154"/>
      <c r="E58" s="154"/>
      <c r="F58" s="154">
        <f>F56+F45+F37</f>
        <v>0</v>
      </c>
      <c r="G58" s="154"/>
      <c r="H58" s="154">
        <f>H56+H45+H37</f>
        <v>0</v>
      </c>
      <c r="I58" s="154">
        <f>I56+I45+I37</f>
        <v>0</v>
      </c>
    </row>
    <row r="59" spans="1:9">
      <c r="B59" s="155"/>
      <c r="C59" s="148"/>
      <c r="D59" s="149"/>
      <c r="E59" s="149"/>
      <c r="F59" s="145"/>
      <c r="G59" s="149"/>
      <c r="H59" s="145"/>
      <c r="I59" s="145"/>
    </row>
    <row r="60" spans="1:9" ht="15.9">
      <c r="B60" s="151"/>
      <c r="C60" s="148"/>
      <c r="D60" s="149"/>
      <c r="E60" s="149"/>
      <c r="F60" s="145"/>
      <c r="G60" s="149"/>
      <c r="H60" s="145"/>
      <c r="I60" s="145"/>
    </row>
    <row r="61" spans="1:9" ht="15.9">
      <c r="B61" s="151"/>
      <c r="C61" s="148"/>
      <c r="D61" s="149"/>
      <c r="E61" s="149"/>
      <c r="F61" s="145"/>
      <c r="G61" s="149"/>
      <c r="H61" s="145"/>
      <c r="I61" s="145"/>
    </row>
    <row r="62" spans="1:9" ht="15.9">
      <c r="B62" s="151"/>
      <c r="C62" s="148"/>
      <c r="D62" s="149"/>
      <c r="E62" s="149"/>
      <c r="F62" s="145"/>
      <c r="G62" s="149"/>
      <c r="H62" s="145"/>
      <c r="I62" s="145"/>
    </row>
    <row r="63" spans="1:9" ht="15.9">
      <c r="B63" s="151"/>
      <c r="C63" s="148"/>
      <c r="D63" s="149"/>
      <c r="E63" s="149"/>
      <c r="F63" s="145"/>
      <c r="G63" s="149"/>
      <c r="H63" s="145"/>
      <c r="I63" s="145"/>
    </row>
  </sheetData>
  <sheetProtection algorithmName="SHA-512" hashValue="WZByn+mWf2sQr9Ll+HtST4y+gxlp6Xrjnb1qffGg+dY7xTpcwun/FUSqEQ2iePAgWOe8DXUqlBh4mMS5g1WAyQ==" saltValue="kz+PiczVKK8l4E2DQyL6c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SO 01 - Stavební úpravy</vt:lpstr>
      <vt:lpstr>Elektro souhrn</vt:lpstr>
      <vt:lpstr>Elektroinstalace</vt:lpstr>
      <vt:lpstr>Sdělovací rozvody</vt:lpstr>
      <vt:lpstr>VZT</vt:lpstr>
      <vt:lpstr>'Rekapitulace stavby'!Názvy_tisku</vt:lpstr>
      <vt:lpstr>'SO 01 - Stavební úpravy'!Názvy_tisku</vt:lpstr>
      <vt:lpstr>'Rekapitulace stavby'!Oblast_tisku</vt:lpstr>
      <vt:lpstr>'SO 01 - Stavební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2025-08-04T08:26:53Z</dcterms:created>
  <dcterms:modified xsi:type="dcterms:W3CDTF">2025-09-29T07:47:07Z</dcterms:modified>
</cp:coreProperties>
</file>