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_VYKRESY\A124_MŠ Spořilov\04_výběrové řízení\_Dotazy účastníků\Dotaz 17_02_2017 PROMINECON\"/>
    </mc:Choice>
  </mc:AlternateContent>
  <bookViews>
    <workbookView xWindow="0" yWindow="0" windowWidth="25200" windowHeight="11985" tabRatio="630"/>
  </bookViews>
  <sheets>
    <sheet name="Rekapitulace stavby" sheetId="22" r:id="rId1"/>
    <sheet name="Vedlejší a ostatní náklady" sheetId="13" r:id="rId2"/>
    <sheet name="SO_01_Rekapitulace" sheetId="2" r:id="rId3"/>
    <sheet name="SO_01.1_Stavební část" sheetId="3" r:id="rId4"/>
    <sheet name="SO_01.2_ZTI" sheetId="4" r:id="rId5"/>
    <sheet name="SO_01.2_ÚT " sheetId="14" r:id="rId6"/>
    <sheet name="SO_01.2_Silnoproud" sheetId="6" r:id="rId7"/>
    <sheet name="SO_01.2_Slaboproud" sheetId="7" r:id="rId8"/>
    <sheet name="SO_01.2_CHL" sheetId="16" r:id="rId9"/>
    <sheet name="SO_01.2_VZT" sheetId="9" r:id="rId10"/>
    <sheet name="SO_01.2_MAR " sheetId="15" r:id="rId11"/>
    <sheet name="SO_01.3_Demolice" sheetId="17" r:id="rId12"/>
    <sheet name="IO_101.1_Kom. a zpevněné plochy" sheetId="21" r:id="rId13"/>
    <sheet name="IO_101.2_Děts.hřiště a ter.upr." sheetId="18" r:id="rId14"/>
    <sheet name="TZ_201_Areálové rozvody" sheetId="12" r:id="rId15"/>
  </sheets>
  <externalReferences>
    <externalReference r:id="rId16"/>
    <externalReference r:id="rId17"/>
  </externalReferences>
  <definedNames>
    <definedName name="__CENA__" localSheetId="12">'IO_101.1_Kom. a zpevněné plochy'!$I$10:$I$11</definedName>
    <definedName name="__CENA__" localSheetId="13">'IO_101.2_Děts.hřiště a ter.upr.'!#REF!</definedName>
    <definedName name="__CENA__" localSheetId="11">SO_01.3_Demolice!$I$11:$I$52</definedName>
    <definedName name="__CENA__">'SO_01.1_Stavební část'!$I$11:$I$1248</definedName>
    <definedName name="__MAIN__" localSheetId="12">'IO_101.1_Kom. a zpevněné plochy'!$A$1:$CM$11</definedName>
    <definedName name="__MAIN__" localSheetId="13">'IO_101.2_Děts.hřiště a ter.upr.'!$A$1:$CM$8</definedName>
    <definedName name="__MAIN__" localSheetId="11">SO_01.3_Demolice!$A$1:$CF$51</definedName>
    <definedName name="__MAIN__">'SO_01.1_Stavební část'!$A$1:$CM$1248</definedName>
    <definedName name="__MAIN2__" localSheetId="12">#REF!</definedName>
    <definedName name="__MAIN2__" localSheetId="13">#REF!</definedName>
    <definedName name="__MAIN2__" localSheetId="0">'Rekapitulace stavby'!$B$1:$D$15</definedName>
    <definedName name="__MAIN2__" localSheetId="8">#REF!</definedName>
    <definedName name="__MAIN2__" localSheetId="11">#REF!</definedName>
    <definedName name="__MAIN2__" localSheetId="2">SO_01_Rekapitulace!$A$1:$C$48</definedName>
    <definedName name="__MAIN2__" localSheetId="1">#REF!</definedName>
    <definedName name="__MAIN2__">#REF!</definedName>
    <definedName name="__MAIN3__" localSheetId="12">#REF!</definedName>
    <definedName name="__MAIN3__" localSheetId="13">#REF!</definedName>
    <definedName name="__MAIN3__" localSheetId="0">#REF!</definedName>
    <definedName name="__MAIN3__" localSheetId="8">#REF!</definedName>
    <definedName name="__MAIN3__" localSheetId="1">#REF!</definedName>
    <definedName name="__MAIN3__">#REF!</definedName>
    <definedName name="__SAZBA__" localSheetId="12">'IO_101.1_Kom. a zpevněné plochy'!#REF!</definedName>
    <definedName name="__SAZBA__" localSheetId="13">'IO_101.2_Děts.hřiště a ter.upr.'!#REF!</definedName>
    <definedName name="__SAZBA__" localSheetId="0">'SO_01.1_Stavební část'!#REF!</definedName>
    <definedName name="__SAZBA__" localSheetId="8">'SO_01.1_Stavební část'!#REF!</definedName>
    <definedName name="__SAZBA__" localSheetId="11">SO_01.3_Demolice!#REF!</definedName>
    <definedName name="__SAZBA__" localSheetId="1">'[1]Stavební část'!#REF!</definedName>
    <definedName name="__SAZBA__">'SO_01.1_Stavební část'!#REF!</definedName>
    <definedName name="__T0__" localSheetId="12">'IO_101.1_Kom. a zpevněné plochy'!$A$8:$K$11</definedName>
    <definedName name="__T0__" localSheetId="13">'IO_101.2_Děts.hřiště a ter.upr.'!$A$8:$K$8</definedName>
    <definedName name="__T0__" localSheetId="11">SO_01.3_Demolice!$A$8:$I$51</definedName>
    <definedName name="__T0__">'SO_01.1_Stavební část'!$A$8:$K$1248</definedName>
    <definedName name="__T1__" localSheetId="12">'IO_101.1_Kom. a zpevněné plochy'!#REF!</definedName>
    <definedName name="__T1__" localSheetId="13">'IO_101.2_Děts.hřiště a ter.upr.'!#REF!</definedName>
    <definedName name="__T1__" localSheetId="11">SO_01.3_Demolice!$A$10:$I$50</definedName>
    <definedName name="__T1__">'SO_01.1_Stavební část'!$A$10:$K$229</definedName>
    <definedName name="__T2__" localSheetId="12">'IO_101.1_Kom. a zpevněné plochy'!#REF!</definedName>
    <definedName name="__T2__" localSheetId="13">'IO_101.2_Děts.hřiště a ter.upr.'!#REF!</definedName>
    <definedName name="__T2__" localSheetId="11">SO_01.3_Demolice!$A$11:$CF$14</definedName>
    <definedName name="__T2__">'SO_01.1_Stavební část'!$A$11:$CM$57</definedName>
    <definedName name="__T3__" localSheetId="12">'IO_101.1_Kom. a zpevněné plochy'!#REF!</definedName>
    <definedName name="__T3__" localSheetId="13">'IO_101.2_Děts.hřiště a ter.upr.'!#REF!</definedName>
    <definedName name="__T3__" localSheetId="11">SO_01.3_Demolice!$12:$12</definedName>
    <definedName name="__T3__">'SO_01.1_Stavební část'!$12:$13</definedName>
    <definedName name="__T4__" localSheetId="12">'IO_101.1_Kom. a zpevněné plochy'!#REF!</definedName>
    <definedName name="__T4__" localSheetId="13">'IO_101.2_Děts.hřiště a ter.upr.'!#REF!</definedName>
    <definedName name="__T4__" localSheetId="11">SO_01.3_Demolice!#REF!</definedName>
    <definedName name="__T4__" localSheetId="1">'[1]Stavební část'!#REF!</definedName>
    <definedName name="__T4__">'SO_01.1_Stavební část'!$C$13:$F$13</definedName>
    <definedName name="__TE0__" localSheetId="12">#REF!</definedName>
    <definedName name="__TE0__" localSheetId="13">#REF!</definedName>
    <definedName name="__TE0__" localSheetId="0">#REF!</definedName>
    <definedName name="__TE0__" localSheetId="8">#REF!</definedName>
    <definedName name="__TE0__" localSheetId="1">#REF!</definedName>
    <definedName name="__TE0__">#REF!</definedName>
    <definedName name="__TE1__" localSheetId="12">#REF!</definedName>
    <definedName name="__TE1__" localSheetId="13">#REF!</definedName>
    <definedName name="__TE1__" localSheetId="0">#REF!</definedName>
    <definedName name="__TE1__" localSheetId="8">#REF!</definedName>
    <definedName name="__TE1__" localSheetId="11">'[2]Kryci list'!#REF!</definedName>
    <definedName name="__TE1__" localSheetId="1">#REF!</definedName>
    <definedName name="__TE1__">#REF!</definedName>
    <definedName name="__TE2__" localSheetId="12">#REF!</definedName>
    <definedName name="__TE2__" localSheetId="13">#REF!</definedName>
    <definedName name="__TE2__" localSheetId="0">#REF!</definedName>
    <definedName name="__TE2__" localSheetId="8">#REF!</definedName>
    <definedName name="__TE2__" localSheetId="1">#REF!</definedName>
    <definedName name="__TE2__">#REF!</definedName>
    <definedName name="__TE3__" localSheetId="12">#REF!</definedName>
    <definedName name="__TE3__" localSheetId="13">#REF!</definedName>
    <definedName name="__TE3__" localSheetId="0">#REF!</definedName>
    <definedName name="__TE3__" localSheetId="8">#REF!</definedName>
    <definedName name="__TE3__">#REF!</definedName>
    <definedName name="__TR0__" localSheetId="12">#REF!</definedName>
    <definedName name="__TR0__" localSheetId="13">#REF!</definedName>
    <definedName name="__TR0__" localSheetId="0">'Rekapitulace stavby'!$B$5:$C$5</definedName>
    <definedName name="__TR0__" localSheetId="8">#REF!</definedName>
    <definedName name="__TR0__" localSheetId="11">#REF!</definedName>
    <definedName name="__TR0__" localSheetId="2">SO_01_Rekapitulace!$A$5:$B$8</definedName>
    <definedName name="__TR0__" localSheetId="1">#REF!</definedName>
    <definedName name="__TR0__">#REF!</definedName>
    <definedName name="__TR1__" localSheetId="12">#REF!</definedName>
    <definedName name="__TR1__" localSheetId="13">#REF!</definedName>
    <definedName name="__TR1__" localSheetId="0">'Rekapitulace stavby'!#REF!</definedName>
    <definedName name="__TR1__" localSheetId="8">#REF!</definedName>
    <definedName name="__TR1__" localSheetId="11">#REF!</definedName>
    <definedName name="__TR1__" localSheetId="2">SO_01_Rekapitulace!$A$7:$B$8</definedName>
    <definedName name="__TR1__" localSheetId="1">#REF!</definedName>
    <definedName name="__TR1__">#REF!</definedName>
    <definedName name="__TR2__" localSheetId="12">#REF!</definedName>
    <definedName name="__TR2__" localSheetId="13">#REF!</definedName>
    <definedName name="__TR2__" localSheetId="0">'Rekapitulace stavby'!#REF!</definedName>
    <definedName name="__TR2__" localSheetId="8">#REF!</definedName>
    <definedName name="__TR2__" localSheetId="11">#REF!</definedName>
    <definedName name="__TR2__" localSheetId="2">SO_01_Rekapitulace!$A$8:$B$8</definedName>
    <definedName name="__TR2__" localSheetId="1">#REF!</definedName>
    <definedName name="__TR2__">#REF!</definedName>
    <definedName name="_xlnm.Print_Titles" localSheetId="12">'IO_101.1_Kom. a zpevněné plochy'!$1:$7</definedName>
    <definedName name="_xlnm.Print_Titles" localSheetId="13">'IO_101.2_Děts.hřiště a ter.upr.'!$1:$7</definedName>
    <definedName name="_xlnm.Print_Titles" localSheetId="3">'SO_01.1_Stavební část'!$1:$7</definedName>
    <definedName name="_xlnm.Print_Titles" localSheetId="8">SO_01.2_CHL!$1:$6</definedName>
    <definedName name="_xlnm.Print_Titles" localSheetId="10">'SO_01.2_MAR '!$1:$6</definedName>
    <definedName name="_xlnm.Print_Titles" localSheetId="6">SO_01.2_Silnoproud!$1:$6</definedName>
    <definedName name="_xlnm.Print_Titles" localSheetId="7">SO_01.2_Slaboproud!$1:$6</definedName>
    <definedName name="_xlnm.Print_Titles" localSheetId="5">'SO_01.2_ÚT '!$1:$6</definedName>
    <definedName name="_xlnm.Print_Titles" localSheetId="9">SO_01.2_VZT!$1:$6</definedName>
    <definedName name="_xlnm.Print_Titles" localSheetId="4">SO_01.2_ZTI!$1:$5</definedName>
    <definedName name="_xlnm.Print_Titles" localSheetId="11">SO_01.3_Demolice!$1:$7</definedName>
    <definedName name="_xlnm.Print_Titles" localSheetId="14">'TZ_201_Areálové rozvody'!$1:$5</definedName>
    <definedName name="_xlnm.Print_Area" localSheetId="12">'IO_101.1_Kom. a zpevněné plochy'!$A$1:$I$106</definedName>
    <definedName name="_xlnm.Print_Area" localSheetId="13">'IO_101.2_Děts.hřiště a ter.upr.'!$A$1:$I$101</definedName>
    <definedName name="_xlnm.Print_Area" localSheetId="3">'SO_01.1_Stavební část'!$A$1:$K$1248</definedName>
    <definedName name="_xlnm.Print_Area" localSheetId="8">SO_01.2_CHL!$A$1:$G$52</definedName>
    <definedName name="_xlnm.Print_Area" localSheetId="10">'SO_01.2_MAR '!$A$1:$G$111</definedName>
    <definedName name="_xlnm.Print_Area" localSheetId="6">SO_01.2_Silnoproud!$A$1:$H$242</definedName>
    <definedName name="_xlnm.Print_Area" localSheetId="7">SO_01.2_Slaboproud!$A$1:$H$123</definedName>
    <definedName name="_xlnm.Print_Area" localSheetId="5">'SO_01.2_ÚT '!$A$1:$G$142</definedName>
    <definedName name="_xlnm.Print_Area" localSheetId="9">SO_01.2_VZT!$A$1:$H$200</definedName>
    <definedName name="_xlnm.Print_Area" localSheetId="4">SO_01.2_ZTI!$A$1:$G$111</definedName>
    <definedName name="_xlnm.Print_Area" localSheetId="11">SO_01.3_Demolice!$A$1:$I$47</definedName>
    <definedName name="_xlnm.Print_Area" localSheetId="14">'TZ_201_Areálové rozvody'!$A$1:$G$141</definedName>
    <definedName name="_xlnm.Print_Area" localSheetId="1">'Vedlejší a ostatní náklady'!$A$1:$G$17</definedName>
  </definedNames>
  <calcPr calcId="152511"/>
  <fileRecoveryPr repairLoad="1"/>
</workbook>
</file>

<file path=xl/calcChain.xml><?xml version="1.0" encoding="utf-8"?>
<calcChain xmlns="http://schemas.openxmlformats.org/spreadsheetml/2006/main">
  <c r="G46" i="4" l="1"/>
  <c r="I15" i="21"/>
  <c r="G15" i="21"/>
  <c r="I97" i="18"/>
  <c r="I95" i="18"/>
  <c r="I93" i="18"/>
  <c r="I91" i="18"/>
  <c r="I89" i="18"/>
  <c r="I87" i="18"/>
  <c r="I85" i="18"/>
  <c r="G97" i="18"/>
  <c r="G95" i="18"/>
  <c r="G93" i="18"/>
  <c r="G91" i="18"/>
  <c r="G89" i="18"/>
  <c r="G87" i="18"/>
  <c r="G85" i="18"/>
  <c r="G21" i="17" l="1"/>
  <c r="G47" i="17" l="1"/>
  <c r="I47" i="17" s="1"/>
  <c r="G21" i="21"/>
  <c r="I21" i="21" s="1"/>
  <c r="G20" i="21"/>
  <c r="I20" i="21" s="1"/>
  <c r="G19" i="21"/>
  <c r="I19" i="21" s="1"/>
  <c r="G30" i="21"/>
  <c r="I30" i="21" s="1"/>
  <c r="G29" i="21"/>
  <c r="I29" i="21" s="1"/>
  <c r="G100" i="21"/>
  <c r="I100" i="21" s="1"/>
  <c r="I73" i="18"/>
  <c r="I71" i="18"/>
  <c r="I69" i="18"/>
  <c r="G73" i="18"/>
  <c r="G71" i="18"/>
  <c r="G69" i="18"/>
  <c r="G75" i="18"/>
  <c r="I75" i="18" s="1"/>
  <c r="G67" i="18" l="1"/>
  <c r="I67" i="18" s="1"/>
  <c r="G65" i="18"/>
  <c r="I65" i="18" s="1"/>
  <c r="G63" i="18"/>
  <c r="I63" i="18" s="1"/>
  <c r="G61" i="18"/>
  <c r="I61" i="18" s="1"/>
  <c r="G59" i="18"/>
  <c r="I59" i="18" s="1"/>
  <c r="G57" i="18"/>
  <c r="I57" i="18" s="1"/>
  <c r="G56" i="18"/>
  <c r="I56" i="18" s="1"/>
  <c r="G55" i="18"/>
  <c r="I55" i="18" s="1"/>
  <c r="G53" i="18"/>
  <c r="I53" i="18" s="1"/>
  <c r="G51" i="18"/>
  <c r="I51" i="18" s="1"/>
  <c r="G49" i="18"/>
  <c r="I49" i="18" s="1"/>
  <c r="G77" i="18"/>
  <c r="I77" i="18" s="1"/>
  <c r="G67" i="21" l="1"/>
  <c r="I67" i="21" s="1"/>
  <c r="E52" i="3" l="1"/>
  <c r="G56" i="3"/>
  <c r="I56" i="3" s="1"/>
  <c r="E32" i="3"/>
  <c r="J888" i="3"/>
  <c r="G888" i="3"/>
  <c r="I888" i="3" s="1"/>
  <c r="E695" i="3"/>
  <c r="G693" i="3"/>
  <c r="I693" i="3" s="1"/>
  <c r="E569" i="3"/>
  <c r="G567" i="3"/>
  <c r="I567" i="3" s="1"/>
  <c r="G17" i="17"/>
  <c r="I17" i="17" s="1"/>
  <c r="G16" i="17"/>
  <c r="I16" i="17" s="1"/>
  <c r="G1064" i="3"/>
  <c r="I1064" i="3" s="1"/>
  <c r="G1069" i="3" l="1"/>
  <c r="I1069" i="3" s="1"/>
  <c r="G33" i="3" l="1"/>
  <c r="I33" i="3" s="1"/>
  <c r="G142" i="14" l="1"/>
  <c r="G97" i="4"/>
  <c r="G44" i="4"/>
  <c r="G136" i="12" l="1"/>
  <c r="G83" i="12"/>
  <c r="G82" i="12"/>
  <c r="G141" i="12"/>
  <c r="G140" i="12"/>
  <c r="G54" i="12"/>
  <c r="G53" i="12"/>
  <c r="G25" i="12"/>
  <c r="G24" i="12"/>
  <c r="G20" i="4"/>
  <c r="G19" i="4"/>
  <c r="G104" i="21" l="1"/>
  <c r="I104" i="21" s="1"/>
  <c r="I103" i="21" s="1"/>
  <c r="G102" i="21"/>
  <c r="I102" i="21" s="1"/>
  <c r="G101" i="21"/>
  <c r="I101" i="21" s="1"/>
  <c r="G99" i="21"/>
  <c r="I99" i="21" s="1"/>
  <c r="G98" i="21"/>
  <c r="I98" i="21" s="1"/>
  <c r="G97" i="21"/>
  <c r="I97" i="21" s="1"/>
  <c r="G93" i="21"/>
  <c r="I93" i="21" s="1"/>
  <c r="G92" i="21"/>
  <c r="I92" i="21" s="1"/>
  <c r="G90" i="21"/>
  <c r="I90" i="21" s="1"/>
  <c r="G89" i="21"/>
  <c r="I89" i="21" s="1"/>
  <c r="G85" i="21"/>
  <c r="I85" i="21" s="1"/>
  <c r="G84" i="21"/>
  <c r="I84" i="21" s="1"/>
  <c r="G82" i="21"/>
  <c r="I82" i="21" s="1"/>
  <c r="G78" i="21"/>
  <c r="I78" i="21" s="1"/>
  <c r="G76" i="21"/>
  <c r="I76" i="21" s="1"/>
  <c r="G69" i="21"/>
  <c r="I69" i="21" s="1"/>
  <c r="G61" i="21"/>
  <c r="I61" i="21" s="1"/>
  <c r="G54" i="21"/>
  <c r="I54" i="21" s="1"/>
  <c r="G50" i="21"/>
  <c r="I50" i="21" s="1"/>
  <c r="G43" i="21"/>
  <c r="I43" i="21" s="1"/>
  <c r="G36" i="21"/>
  <c r="I36" i="21" s="1"/>
  <c r="G32" i="21"/>
  <c r="I32" i="21" s="1"/>
  <c r="I31" i="21" s="1"/>
  <c r="G28" i="21"/>
  <c r="I28" i="21" s="1"/>
  <c r="G22" i="21"/>
  <c r="I22" i="21" s="1"/>
  <c r="G11" i="21"/>
  <c r="I11" i="21" s="1"/>
  <c r="I10" i="21" l="1"/>
  <c r="I8" i="21" s="1"/>
  <c r="C7" i="22" s="1"/>
  <c r="G998" i="3"/>
  <c r="I998" i="3" s="1"/>
  <c r="G997" i="3"/>
  <c r="I997" i="3" s="1"/>
  <c r="G996" i="3"/>
  <c r="I996" i="3" s="1"/>
  <c r="J8" i="21" l="1"/>
  <c r="G100" i="18"/>
  <c r="I100" i="18" s="1"/>
  <c r="I99" i="18" s="1"/>
  <c r="G82" i="18"/>
  <c r="I82" i="18" s="1"/>
  <c r="G81" i="18"/>
  <c r="I81" i="18" s="1"/>
  <c r="G80" i="18"/>
  <c r="I80" i="18" s="1"/>
  <c r="G48" i="18"/>
  <c r="I48" i="18" s="1"/>
  <c r="G45" i="18"/>
  <c r="I45" i="18" s="1"/>
  <c r="G40" i="18"/>
  <c r="I40" i="18" s="1"/>
  <c r="G39" i="18"/>
  <c r="I39" i="18" s="1"/>
  <c r="G37" i="18"/>
  <c r="I37" i="18" s="1"/>
  <c r="G35" i="18"/>
  <c r="I35" i="18" s="1"/>
  <c r="G33" i="18"/>
  <c r="I33" i="18" s="1"/>
  <c r="I32" i="18" s="1"/>
  <c r="G31" i="18"/>
  <c r="I31" i="18" s="1"/>
  <c r="G30" i="18"/>
  <c r="I30" i="18" s="1"/>
  <c r="G29" i="18"/>
  <c r="I29" i="18" s="1"/>
  <c r="G28" i="18"/>
  <c r="I28" i="18" s="1"/>
  <c r="G27" i="18"/>
  <c r="I27" i="18" s="1"/>
  <c r="G26" i="18"/>
  <c r="I26" i="18" s="1"/>
  <c r="G25" i="18"/>
  <c r="I25" i="18" s="1"/>
  <c r="G24" i="18"/>
  <c r="I24" i="18" s="1"/>
  <c r="G23" i="18"/>
  <c r="I23" i="18" s="1"/>
  <c r="G22" i="18"/>
  <c r="I22" i="18" s="1"/>
  <c r="G21" i="18"/>
  <c r="I21" i="18" s="1"/>
  <c r="G20" i="18"/>
  <c r="I20" i="18" s="1"/>
  <c r="G19" i="18"/>
  <c r="I19" i="18" s="1"/>
  <c r="G18" i="18"/>
  <c r="I18" i="18" s="1"/>
  <c r="G17" i="18"/>
  <c r="I17" i="18" s="1"/>
  <c r="G16" i="18"/>
  <c r="I16" i="18" s="1"/>
  <c r="G15" i="18"/>
  <c r="I15" i="18" s="1"/>
  <c r="G14" i="18"/>
  <c r="I14" i="18" s="1"/>
  <c r="G13" i="18"/>
  <c r="I13" i="18" s="1"/>
  <c r="G12" i="18"/>
  <c r="I12" i="18" s="1"/>
  <c r="I79" i="18" l="1"/>
  <c r="I10" i="18"/>
  <c r="I8" i="18" l="1"/>
  <c r="C8" i="22" s="1"/>
  <c r="G369" i="3"/>
  <c r="I369" i="3" s="1"/>
  <c r="J8" i="18" l="1"/>
  <c r="G46" i="17"/>
  <c r="I46" i="17" s="1"/>
  <c r="G45" i="17"/>
  <c r="I45" i="17" s="1"/>
  <c r="G44" i="17"/>
  <c r="I44" i="17" s="1"/>
  <c r="G42" i="17"/>
  <c r="I42" i="17" s="1"/>
  <c r="G41" i="17"/>
  <c r="I41" i="17" s="1"/>
  <c r="G39" i="17"/>
  <c r="I39" i="17" s="1"/>
  <c r="G38" i="17"/>
  <c r="I38" i="17" s="1"/>
  <c r="G37" i="17"/>
  <c r="I37" i="17" s="1"/>
  <c r="G36" i="17"/>
  <c r="I36" i="17" s="1"/>
  <c r="G35" i="17"/>
  <c r="I35" i="17" s="1"/>
  <c r="G34" i="17"/>
  <c r="I34" i="17" s="1"/>
  <c r="G33" i="17"/>
  <c r="I33" i="17" s="1"/>
  <c r="G32" i="17"/>
  <c r="I32" i="17" s="1"/>
  <c r="G31" i="17"/>
  <c r="I31" i="17" s="1"/>
  <c r="G28" i="17"/>
  <c r="I28" i="17" s="1"/>
  <c r="G27" i="17"/>
  <c r="I27" i="17" s="1"/>
  <c r="G26" i="17"/>
  <c r="I26" i="17" s="1"/>
  <c r="G25" i="17"/>
  <c r="I25" i="17" s="1"/>
  <c r="G24" i="17"/>
  <c r="I24" i="17" s="1"/>
  <c r="G23" i="17"/>
  <c r="I23" i="17" s="1"/>
  <c r="G22" i="17"/>
  <c r="I22" i="17" s="1"/>
  <c r="G20" i="17"/>
  <c r="I20" i="17" s="1"/>
  <c r="G19" i="17"/>
  <c r="I19" i="17" s="1"/>
  <c r="G18" i="17"/>
  <c r="I18" i="17" s="1"/>
  <c r="G13" i="17"/>
  <c r="I13" i="17" s="1"/>
  <c r="G12" i="17"/>
  <c r="I12" i="17" s="1"/>
  <c r="I11" i="17" s="1"/>
  <c r="I30" i="17" l="1"/>
  <c r="I15" i="17"/>
  <c r="I10" i="17" s="1"/>
  <c r="I8" i="17" s="1"/>
  <c r="C6" i="22" s="1"/>
  <c r="G16" i="13"/>
  <c r="G15" i="13"/>
  <c r="G14" i="13"/>
  <c r="G13" i="13"/>
  <c r="G10" i="13"/>
  <c r="G9" i="13"/>
  <c r="G8" i="13"/>
  <c r="G7" i="13" l="1"/>
  <c r="G12" i="13"/>
  <c r="J153" i="3"/>
  <c r="G116" i="12"/>
  <c r="G115" i="12"/>
  <c r="G114" i="12"/>
  <c r="G113" i="12"/>
  <c r="G112" i="12"/>
  <c r="G111" i="12"/>
  <c r="G110" i="12"/>
  <c r="G109" i="12"/>
  <c r="G108" i="12"/>
  <c r="G107" i="12"/>
  <c r="G106" i="12"/>
  <c r="G105" i="12"/>
  <c r="G104" i="12"/>
  <c r="G103" i="12"/>
  <c r="G117" i="12"/>
  <c r="G51" i="16"/>
  <c r="G50" i="16"/>
  <c r="G49" i="16"/>
  <c r="G47" i="16"/>
  <c r="G46" i="16" s="1"/>
  <c r="G45" i="16"/>
  <c r="G44" i="16"/>
  <c r="G43" i="16"/>
  <c r="G42" i="16" s="1"/>
  <c r="G41" i="16"/>
  <c r="G40" i="16" s="1"/>
  <c r="G39" i="16"/>
  <c r="G38" i="16" s="1"/>
  <c r="G37" i="16"/>
  <c r="G36" i="16" s="1"/>
  <c r="G35" i="16"/>
  <c r="G34" i="16" s="1"/>
  <c r="G33" i="16"/>
  <c r="G32" i="16" s="1"/>
  <c r="G31" i="16"/>
  <c r="G30" i="16" s="1"/>
  <c r="G29" i="16"/>
  <c r="G28" i="16" s="1"/>
  <c r="G27" i="16"/>
  <c r="G26" i="16" s="1"/>
  <c r="G25" i="16"/>
  <c r="G24" i="16"/>
  <c r="G22" i="16"/>
  <c r="G21" i="16" s="1"/>
  <c r="G20" i="16"/>
  <c r="G19" i="16" s="1"/>
  <c r="G18" i="16"/>
  <c r="G17" i="16" s="1"/>
  <c r="G16" i="16"/>
  <c r="G15" i="16" s="1"/>
  <c r="G14" i="16"/>
  <c r="G13" i="16" s="1"/>
  <c r="G12" i="16"/>
  <c r="G11" i="16" s="1"/>
  <c r="G110" i="15"/>
  <c r="G109" i="15" s="1"/>
  <c r="G108" i="15"/>
  <c r="G107" i="15"/>
  <c r="G106" i="15"/>
  <c r="G105" i="15"/>
  <c r="G104" i="15"/>
  <c r="G103" i="15"/>
  <c r="G102" i="15"/>
  <c r="G101" i="15"/>
  <c r="G100" i="15"/>
  <c r="G99" i="15"/>
  <c r="G98" i="15"/>
  <c r="G97" i="15"/>
  <c r="G96" i="15"/>
  <c r="G95" i="15"/>
  <c r="G94" i="15"/>
  <c r="G93" i="15"/>
  <c r="G91" i="15"/>
  <c r="G90" i="15" s="1"/>
  <c r="G88" i="15"/>
  <c r="G87" i="15" s="1"/>
  <c r="G86" i="15"/>
  <c r="G85" i="15"/>
  <c r="G84" i="15"/>
  <c r="G83" i="15"/>
  <c r="G82" i="15"/>
  <c r="G81" i="15"/>
  <c r="G80" i="15"/>
  <c r="G79" i="15"/>
  <c r="G78" i="15"/>
  <c r="G77" i="15"/>
  <c r="G76" i="15"/>
  <c r="G75" i="15"/>
  <c r="G74" i="15"/>
  <c r="G71" i="15"/>
  <c r="G70" i="15"/>
  <c r="G69" i="15"/>
  <c r="G67" i="15"/>
  <c r="G66" i="15"/>
  <c r="G63" i="15"/>
  <c r="G62" i="15" s="1"/>
  <c r="G61" i="15"/>
  <c r="G60" i="15" s="1"/>
  <c r="G59" i="15"/>
  <c r="G58" i="15" s="1"/>
  <c r="G56" i="15"/>
  <c r="G55" i="15"/>
  <c r="G54" i="15"/>
  <c r="G53" i="15"/>
  <c r="G52" i="15"/>
  <c r="G50" i="15"/>
  <c r="G49" i="15"/>
  <c r="G48" i="15"/>
  <c r="G47" i="15"/>
  <c r="G46" i="15"/>
  <c r="G45" i="15"/>
  <c r="G42" i="15"/>
  <c r="G41" i="15"/>
  <c r="G40" i="15"/>
  <c r="G39" i="15"/>
  <c r="G38" i="15"/>
  <c r="G36" i="15"/>
  <c r="G35" i="15"/>
  <c r="G34" i="15"/>
  <c r="G32" i="15"/>
  <c r="G31" i="15" s="1"/>
  <c r="G30" i="15"/>
  <c r="G29" i="15"/>
  <c r="G28" i="15"/>
  <c r="G27" i="15"/>
  <c r="G26" i="15"/>
  <c r="G24" i="15"/>
  <c r="G23" i="15"/>
  <c r="G22" i="15"/>
  <c r="G20" i="15"/>
  <c r="G19" i="15"/>
  <c r="G18" i="15"/>
  <c r="G17" i="15"/>
  <c r="G15" i="15"/>
  <c r="G14" i="15"/>
  <c r="G13" i="15"/>
  <c r="G12" i="15"/>
  <c r="G11" i="15"/>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5" i="14"/>
  <c r="G14" i="14"/>
  <c r="G13" i="14"/>
  <c r="G12" i="14"/>
  <c r="G11" i="14"/>
  <c r="G17" i="14" l="1"/>
  <c r="G102" i="12"/>
  <c r="G92" i="15"/>
  <c r="G10" i="14"/>
  <c r="G6" i="13"/>
  <c r="C10" i="22" s="1"/>
  <c r="G68" i="15"/>
  <c r="G51" i="15"/>
  <c r="G16" i="15"/>
  <c r="G37" i="15"/>
  <c r="G10" i="15"/>
  <c r="G33" i="15"/>
  <c r="G65" i="15"/>
  <c r="G25" i="15"/>
  <c r="G44" i="15"/>
  <c r="G73" i="15"/>
  <c r="G21" i="15"/>
  <c r="G23" i="16"/>
  <c r="G48" i="16"/>
  <c r="J993" i="3"/>
  <c r="J992" i="3"/>
  <c r="G993" i="3"/>
  <c r="I993" i="3" s="1"/>
  <c r="G992" i="3"/>
  <c r="I992" i="3" s="1"/>
  <c r="G984" i="3"/>
  <c r="G983" i="3"/>
  <c r="G982" i="3"/>
  <c r="G981" i="3"/>
  <c r="G980" i="3"/>
  <c r="G979" i="3"/>
  <c r="G978" i="3"/>
  <c r="G977" i="3"/>
  <c r="G976" i="3"/>
  <c r="G975" i="3"/>
  <c r="G974" i="3"/>
  <c r="G973" i="3"/>
  <c r="G972" i="3"/>
  <c r="G971" i="3"/>
  <c r="G970" i="3"/>
  <c r="G969" i="3"/>
  <c r="G968" i="3"/>
  <c r="G967" i="3"/>
  <c r="G966" i="3"/>
  <c r="G965" i="3"/>
  <c r="G964" i="3"/>
  <c r="G963" i="3"/>
  <c r="J984" i="3"/>
  <c r="J983" i="3"/>
  <c r="J982" i="3"/>
  <c r="J981" i="3"/>
  <c r="J980" i="3"/>
  <c r="J979" i="3"/>
  <c r="J978" i="3"/>
  <c r="J977" i="3"/>
  <c r="J976" i="3"/>
  <c r="J975" i="3"/>
  <c r="J974" i="3"/>
  <c r="J973" i="3"/>
  <c r="J972" i="3"/>
  <c r="J971" i="3"/>
  <c r="J970" i="3"/>
  <c r="J969" i="3"/>
  <c r="J968" i="3"/>
  <c r="J967" i="3"/>
  <c r="J966" i="3"/>
  <c r="J965" i="3"/>
  <c r="J964" i="3"/>
  <c r="J963" i="3"/>
  <c r="J887" i="3"/>
  <c r="J886" i="3"/>
  <c r="J885" i="3"/>
  <c r="J884" i="3"/>
  <c r="J883" i="3"/>
  <c r="G887" i="3"/>
  <c r="G886" i="3"/>
  <c r="G885" i="3"/>
  <c r="G884" i="3"/>
  <c r="G883" i="3"/>
  <c r="J853" i="3"/>
  <c r="J850" i="3"/>
  <c r="J844" i="3"/>
  <c r="J840" i="3"/>
  <c r="J847" i="3"/>
  <c r="J818" i="3"/>
  <c r="J821" i="3"/>
  <c r="J815" i="3"/>
  <c r="J804" i="3"/>
  <c r="J814" i="3"/>
  <c r="J80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799" i="3"/>
  <c r="G798" i="3"/>
  <c r="G797" i="3"/>
  <c r="G796" i="3"/>
  <c r="G8" i="14" l="1"/>
  <c r="B39" i="2" s="1"/>
  <c r="G8" i="15"/>
  <c r="B44" i="2" s="1"/>
  <c r="G8" i="16"/>
  <c r="B42" i="2" s="1"/>
  <c r="A36" i="2"/>
  <c r="H220" i="6" l="1"/>
  <c r="H219" i="6"/>
  <c r="H218" i="6"/>
  <c r="H223" i="6"/>
  <c r="H222" i="6"/>
  <c r="H221" i="6"/>
  <c r="H227" i="6"/>
  <c r="H226" i="6"/>
  <c r="H224" i="6"/>
  <c r="H229" i="6"/>
  <c r="H228" i="6" s="1"/>
  <c r="H186" i="6"/>
  <c r="H185" i="6"/>
  <c r="H183" i="6"/>
  <c r="H182" i="6" s="1"/>
  <c r="H181" i="6"/>
  <c r="H180" i="6" s="1"/>
  <c r="H196" i="6"/>
  <c r="H194" i="6"/>
  <c r="H193" i="6"/>
  <c r="H192" i="6"/>
  <c r="H190" i="6"/>
  <c r="H189" i="6" s="1"/>
  <c r="H203" i="6"/>
  <c r="H202" i="6" s="1"/>
  <c r="H201" i="6"/>
  <c r="H200" i="6" s="1"/>
  <c r="H199" i="6"/>
  <c r="H198" i="6"/>
  <c r="H197" i="6"/>
  <c r="H205" i="6"/>
  <c r="H204" i="6" s="1"/>
  <c r="H119" i="6"/>
  <c r="H117" i="6"/>
  <c r="H116" i="6" s="1"/>
  <c r="H115" i="6"/>
  <c r="H114" i="6"/>
  <c r="H113" i="6"/>
  <c r="H112" i="6"/>
  <c r="H127" i="6"/>
  <c r="H125" i="6"/>
  <c r="H124" i="6" s="1"/>
  <c r="H123" i="6"/>
  <c r="H122" i="6"/>
  <c r="H121" i="6"/>
  <c r="H120" i="6"/>
  <c r="H134" i="6"/>
  <c r="H132" i="6"/>
  <c r="H131" i="6"/>
  <c r="H130" i="6"/>
  <c r="H129" i="6"/>
  <c r="H128" i="6"/>
  <c r="H141" i="6"/>
  <c r="H140" i="6"/>
  <c r="H139" i="6"/>
  <c r="H137" i="6"/>
  <c r="H136" i="6"/>
  <c r="H135" i="6"/>
  <c r="H150" i="6"/>
  <c r="H149" i="6" s="1"/>
  <c r="H148" i="6"/>
  <c r="H147" i="6" s="1"/>
  <c r="H146" i="6"/>
  <c r="H145" i="6"/>
  <c r="H143" i="6"/>
  <c r="H142" i="6"/>
  <c r="H160" i="6"/>
  <c r="H159" i="6" s="1"/>
  <c r="H158" i="6"/>
  <c r="H157" i="6" s="1"/>
  <c r="H156" i="6"/>
  <c r="H155" i="6" s="1"/>
  <c r="H154" i="6"/>
  <c r="H153" i="6"/>
  <c r="H152" i="6"/>
  <c r="H167" i="6"/>
  <c r="H166" i="6"/>
  <c r="H165" i="6"/>
  <c r="H164" i="6"/>
  <c r="H163" i="6"/>
  <c r="H162" i="6"/>
  <c r="H177" i="6"/>
  <c r="H176" i="6"/>
  <c r="H174" i="6"/>
  <c r="H173" i="6" s="1"/>
  <c r="H172" i="6"/>
  <c r="H171" i="6" s="1"/>
  <c r="H170" i="6"/>
  <c r="H169" i="6"/>
  <c r="H97" i="6"/>
  <c r="H95" i="6"/>
  <c r="H94" i="6" s="1"/>
  <c r="H93" i="6"/>
  <c r="H101" i="6"/>
  <c r="H99" i="6"/>
  <c r="H98" i="6"/>
  <c r="H104" i="6"/>
  <c r="H103" i="6"/>
  <c r="H102" i="6"/>
  <c r="H107" i="6"/>
  <c r="H106" i="6"/>
  <c r="H105" i="6"/>
  <c r="H110" i="6"/>
  <c r="H109" i="6"/>
  <c r="H108" i="6"/>
  <c r="H179" i="6"/>
  <c r="H178" i="6" s="1"/>
  <c r="H41" i="6"/>
  <c r="H40" i="6"/>
  <c r="H39" i="6"/>
  <c r="H38" i="6"/>
  <c r="H37" i="6"/>
  <c r="H36" i="6"/>
  <c r="H35" i="6"/>
  <c r="H34" i="6"/>
  <c r="H33" i="6"/>
  <c r="H32" i="6"/>
  <c r="H31" i="6"/>
  <c r="H30" i="6"/>
  <c r="H29" i="6"/>
  <c r="H28" i="6"/>
  <c r="H27" i="6"/>
  <c r="H26" i="6"/>
  <c r="H25" i="6"/>
  <c r="H24" i="6"/>
  <c r="H23" i="6"/>
  <c r="H22" i="6"/>
  <c r="H21" i="6"/>
  <c r="H20" i="6"/>
  <c r="H19" i="6"/>
  <c r="H18" i="6"/>
  <c r="H17" i="6"/>
  <c r="H66" i="6"/>
  <c r="H65" i="6"/>
  <c r="H64" i="6"/>
  <c r="H63" i="6"/>
  <c r="H62" i="6"/>
  <c r="H61" i="6"/>
  <c r="H60" i="6"/>
  <c r="H59" i="6"/>
  <c r="H58" i="6"/>
  <c r="H57" i="6"/>
  <c r="H56" i="6"/>
  <c r="H55" i="6"/>
  <c r="H54" i="6"/>
  <c r="H53" i="6"/>
  <c r="H52" i="6"/>
  <c r="H51" i="6"/>
  <c r="H50" i="6"/>
  <c r="H49" i="6"/>
  <c r="H48" i="6"/>
  <c r="H47" i="6"/>
  <c r="H46" i="6"/>
  <c r="H45" i="6"/>
  <c r="H44" i="6"/>
  <c r="H43" i="6"/>
  <c r="H42" i="6"/>
  <c r="H73" i="6"/>
  <c r="H72" i="6"/>
  <c r="H71" i="6"/>
  <c r="H70" i="6"/>
  <c r="H69" i="6"/>
  <c r="H68" i="6"/>
  <c r="H67" i="6"/>
  <c r="H20" i="7"/>
  <c r="H19" i="7"/>
  <c r="H18" i="7"/>
  <c r="H17" i="7"/>
  <c r="H16" i="7"/>
  <c r="H15" i="7"/>
  <c r="H14" i="7"/>
  <c r="H13" i="7"/>
  <c r="H12" i="7"/>
  <c r="H29" i="7"/>
  <c r="H28" i="7"/>
  <c r="H27" i="7"/>
  <c r="H26" i="7"/>
  <c r="H25" i="7"/>
  <c r="H24" i="7"/>
  <c r="H23" i="7"/>
  <c r="H22" i="7"/>
  <c r="H21" i="7"/>
  <c r="H142" i="9"/>
  <c r="H141" i="9" s="1"/>
  <c r="H111" i="6" l="1"/>
  <c r="H184" i="6"/>
  <c r="H217" i="6"/>
  <c r="H225" i="6"/>
  <c r="H175" i="6"/>
  <c r="H144" i="6"/>
  <c r="H161" i="6"/>
  <c r="H126" i="6"/>
  <c r="H96" i="6"/>
  <c r="H195" i="6"/>
  <c r="H168" i="6"/>
  <c r="H100" i="6"/>
  <c r="H138" i="6"/>
  <c r="H151" i="6"/>
  <c r="H133" i="6"/>
  <c r="H118" i="6"/>
  <c r="H191" i="6"/>
  <c r="H188" i="6"/>
  <c r="H187" i="6" s="1"/>
  <c r="G64" i="12"/>
  <c r="G91" i="12"/>
  <c r="G97" i="12"/>
  <c r="G96" i="12"/>
  <c r="G95" i="12"/>
  <c r="G94" i="12"/>
  <c r="G93" i="12"/>
  <c r="E761" i="3" l="1"/>
  <c r="G995" i="3" l="1"/>
  <c r="I995" i="3" s="1"/>
  <c r="J180" i="3" l="1"/>
  <c r="G180" i="3" s="1"/>
  <c r="I180" i="3" s="1"/>
  <c r="J990" i="3"/>
  <c r="E990" i="3" s="1"/>
  <c r="G990" i="3" s="1"/>
  <c r="J994" i="3"/>
  <c r="E994" i="3" s="1"/>
  <c r="G994" i="3" s="1"/>
  <c r="I994" i="3" s="1"/>
  <c r="G989" i="3"/>
  <c r="I989" i="3" s="1"/>
  <c r="G991" i="3"/>
  <c r="I991" i="3" s="1"/>
  <c r="J878" i="3"/>
  <c r="E878" i="3" s="1"/>
  <c r="G878" i="3" s="1"/>
  <c r="I878" i="3" s="1"/>
  <c r="J875" i="3"/>
  <c r="G875" i="3" s="1"/>
  <c r="I875" i="3" s="1"/>
  <c r="J874" i="3"/>
  <c r="E874" i="3" s="1"/>
  <c r="G874" i="3" s="1"/>
  <c r="I874" i="3" s="1"/>
  <c r="J873" i="3"/>
  <c r="G873" i="3" s="1"/>
  <c r="I873" i="3" s="1"/>
  <c r="J872" i="3"/>
  <c r="E872" i="3" s="1"/>
  <c r="G872" i="3" s="1"/>
  <c r="I872" i="3" s="1"/>
  <c r="J871" i="3"/>
  <c r="E871" i="3" s="1"/>
  <c r="G871" i="3" s="1"/>
  <c r="I871" i="3" s="1"/>
  <c r="J870" i="3"/>
  <c r="E870" i="3" s="1"/>
  <c r="G870" i="3" s="1"/>
  <c r="I870" i="3" s="1"/>
  <c r="J869" i="3"/>
  <c r="E869" i="3" s="1"/>
  <c r="G869" i="3" s="1"/>
  <c r="I869" i="3" s="1"/>
  <c r="J867" i="3"/>
  <c r="E867" i="3" s="1"/>
  <c r="G867" i="3" s="1"/>
  <c r="I867" i="3" s="1"/>
  <c r="J866" i="3"/>
  <c r="E866" i="3" s="1"/>
  <c r="G866" i="3" s="1"/>
  <c r="I866" i="3" s="1"/>
  <c r="J865" i="3"/>
  <c r="E865" i="3" s="1"/>
  <c r="G865" i="3" s="1"/>
  <c r="I865" i="3" s="1"/>
  <c r="J864" i="3"/>
  <c r="E864" i="3" s="1"/>
  <c r="G864" i="3" s="1"/>
  <c r="I864" i="3" s="1"/>
  <c r="J863" i="3"/>
  <c r="E863" i="3" s="1"/>
  <c r="G863" i="3" s="1"/>
  <c r="I863" i="3" s="1"/>
  <c r="J862" i="3"/>
  <c r="E862" i="3" s="1"/>
  <c r="G862" i="3" s="1"/>
  <c r="I862" i="3" s="1"/>
  <c r="J861" i="3"/>
  <c r="E861" i="3" s="1"/>
  <c r="G861" i="3" s="1"/>
  <c r="I861" i="3" s="1"/>
  <c r="J860" i="3"/>
  <c r="E860" i="3" s="1"/>
  <c r="G860" i="3" s="1"/>
  <c r="I860" i="3" s="1"/>
  <c r="G877" i="3"/>
  <c r="I877" i="3" s="1"/>
  <c r="G876" i="3"/>
  <c r="I876" i="3" s="1"/>
  <c r="G868" i="3"/>
  <c r="I868" i="3" s="1"/>
  <c r="J178" i="3"/>
  <c r="G178" i="3" s="1"/>
  <c r="I178" i="3" s="1"/>
  <c r="J174" i="3"/>
  <c r="J179" i="3"/>
  <c r="J177" i="3"/>
  <c r="J176" i="3"/>
  <c r="J171" i="3"/>
  <c r="J175" i="3"/>
  <c r="J173" i="3"/>
  <c r="J172" i="3"/>
  <c r="J169" i="3"/>
  <c r="J170" i="3"/>
  <c r="J158" i="3"/>
  <c r="J167" i="3"/>
  <c r="J166" i="3"/>
  <c r="J165" i="3"/>
  <c r="J168" i="3"/>
  <c r="J154" i="3"/>
  <c r="J164" i="3"/>
  <c r="J157" i="3"/>
  <c r="J163" i="3"/>
  <c r="J162" i="3"/>
  <c r="J161" i="3"/>
  <c r="J160" i="3"/>
  <c r="J159" i="3"/>
  <c r="J156" i="3"/>
  <c r="J155" i="3"/>
  <c r="G139" i="12" l="1"/>
  <c r="G138" i="12"/>
  <c r="G137" i="12"/>
  <c r="G135" i="12"/>
  <c r="G134" i="12"/>
  <c r="G133" i="12"/>
  <c r="G132" i="12"/>
  <c r="G131" i="12"/>
  <c r="G130" i="12"/>
  <c r="G129" i="12"/>
  <c r="G128" i="12"/>
  <c r="G127" i="12"/>
  <c r="G126" i="12"/>
  <c r="G125" i="12"/>
  <c r="G124" i="12"/>
  <c r="G123" i="12"/>
  <c r="G122" i="12"/>
  <c r="G121" i="12"/>
  <c r="G120" i="12"/>
  <c r="G98" i="12"/>
  <c r="G90" i="12"/>
  <c r="G89" i="12"/>
  <c r="G88" i="12"/>
  <c r="G87" i="12"/>
  <c r="G86" i="12"/>
  <c r="G81" i="12"/>
  <c r="G80" i="12"/>
  <c r="G79" i="12"/>
  <c r="G78" i="12"/>
  <c r="G77" i="12"/>
  <c r="G76" i="12"/>
  <c r="G75" i="12"/>
  <c r="G74" i="12"/>
  <c r="G73" i="12"/>
  <c r="G72" i="12" s="1"/>
  <c r="G68" i="12"/>
  <c r="G67" i="12"/>
  <c r="G66" i="12"/>
  <c r="G65" i="12"/>
  <c r="G63" i="12"/>
  <c r="G62" i="12"/>
  <c r="G61" i="12"/>
  <c r="G60" i="12"/>
  <c r="G59" i="12"/>
  <c r="G58" i="12"/>
  <c r="G57" i="12"/>
  <c r="G52" i="12"/>
  <c r="G51" i="12"/>
  <c r="G50" i="12"/>
  <c r="G49" i="12"/>
  <c r="G48" i="12"/>
  <c r="G47" i="12"/>
  <c r="G46" i="12"/>
  <c r="G45" i="12"/>
  <c r="G44" i="12"/>
  <c r="G43" i="12"/>
  <c r="G42" i="12"/>
  <c r="G37" i="12"/>
  <c r="G36" i="12"/>
  <c r="G35" i="12"/>
  <c r="G34" i="12"/>
  <c r="G33" i="12"/>
  <c r="G32" i="12"/>
  <c r="G31" i="12"/>
  <c r="G30" i="12"/>
  <c r="G29" i="12"/>
  <c r="G28" i="12"/>
  <c r="G23" i="12"/>
  <c r="G22" i="12"/>
  <c r="G21" i="12"/>
  <c r="G20" i="12"/>
  <c r="G19" i="12"/>
  <c r="G18" i="12"/>
  <c r="G17" i="12"/>
  <c r="G16" i="12"/>
  <c r="G15" i="12"/>
  <c r="G14" i="12"/>
  <c r="G13" i="12"/>
  <c r="G12" i="12"/>
  <c r="G11" i="12"/>
  <c r="H199" i="9"/>
  <c r="H198" i="9"/>
  <c r="H197" i="9"/>
  <c r="H196" i="9"/>
  <c r="H195" i="9"/>
  <c r="H194" i="9"/>
  <c r="H193" i="9"/>
  <c r="H192" i="9"/>
  <c r="H189" i="9"/>
  <c r="H188" i="9" s="1"/>
  <c r="H187" i="9"/>
  <c r="H186" i="9"/>
  <c r="H184" i="9"/>
  <c r="H183" i="9" s="1"/>
  <c r="H182" i="9"/>
  <c r="H181" i="9" s="1"/>
  <c r="H180" i="9"/>
  <c r="H179" i="9" s="1"/>
  <c r="H178" i="9"/>
  <c r="H177" i="9" s="1"/>
  <c r="H176" i="9"/>
  <c r="H175" i="9" s="1"/>
  <c r="H173" i="9"/>
  <c r="H172" i="9" s="1"/>
  <c r="H171" i="9"/>
  <c r="H170" i="9" s="1"/>
  <c r="H169" i="9"/>
  <c r="H168" i="9" s="1"/>
  <c r="H167" i="9"/>
  <c r="H166" i="9"/>
  <c r="H164" i="9"/>
  <c r="H163" i="9" s="1"/>
  <c r="H162" i="9"/>
  <c r="H161" i="9"/>
  <c r="H160" i="9"/>
  <c r="H159" i="9"/>
  <c r="H158" i="9"/>
  <c r="H156" i="9"/>
  <c r="H155" i="9" s="1"/>
  <c r="H154" i="9"/>
  <c r="H153" i="9" s="1"/>
  <c r="H152" i="9"/>
  <c r="H151" i="9" s="1"/>
  <c r="H150" i="9"/>
  <c r="H149" i="9" s="1"/>
  <c r="H148" i="9"/>
  <c r="H147" i="9"/>
  <c r="H146" i="9"/>
  <c r="H144" i="9"/>
  <c r="H143" i="9" s="1"/>
  <c r="H140" i="9"/>
  <c r="H139" i="9"/>
  <c r="H137" i="9"/>
  <c r="H136" i="9"/>
  <c r="H134" i="9"/>
  <c r="H133" i="9"/>
  <c r="H131" i="9"/>
  <c r="H130" i="9"/>
  <c r="H129" i="9"/>
  <c r="H128" i="9"/>
  <c r="H126" i="9"/>
  <c r="H125" i="9"/>
  <c r="H124" i="9"/>
  <c r="H121" i="9"/>
  <c r="H120" i="9" s="1"/>
  <c r="H119" i="9"/>
  <c r="H118" i="9"/>
  <c r="H117" i="9"/>
  <c r="H116" i="9"/>
  <c r="H114" i="9"/>
  <c r="H113" i="9" s="1"/>
  <c r="H112" i="9"/>
  <c r="H111" i="9"/>
  <c r="H110" i="9"/>
  <c r="H109" i="9"/>
  <c r="H108" i="9"/>
  <c r="H106" i="9"/>
  <c r="H105" i="9"/>
  <c r="H104" i="9"/>
  <c r="H103" i="9"/>
  <c r="H102" i="9"/>
  <c r="H100" i="9"/>
  <c r="H99" i="9" s="1"/>
  <c r="H98" i="9"/>
  <c r="H97" i="9"/>
  <c r="H95" i="9"/>
  <c r="H94" i="9" s="1"/>
  <c r="H93" i="9"/>
  <c r="H92" i="9"/>
  <c r="H91" i="9"/>
  <c r="H90" i="9"/>
  <c r="H88" i="9"/>
  <c r="H87" i="9"/>
  <c r="H85" i="9"/>
  <c r="H84" i="9" s="1"/>
  <c r="H83" i="9"/>
  <c r="H82" i="9"/>
  <c r="H80" i="9"/>
  <c r="H79" i="9"/>
  <c r="H78" i="9"/>
  <c r="H76" i="9"/>
  <c r="H75" i="9" s="1"/>
  <c r="H74" i="9"/>
  <c r="H73" i="9" s="1"/>
  <c r="H72" i="9"/>
  <c r="H71" i="9" s="1"/>
  <c r="H70" i="9"/>
  <c r="H69" i="9"/>
  <c r="H68" i="9"/>
  <c r="H67" i="9"/>
  <c r="H65" i="9"/>
  <c r="H64" i="9"/>
  <c r="H63" i="9"/>
  <c r="H61" i="9"/>
  <c r="H60" i="9"/>
  <c r="H59" i="9"/>
  <c r="H58" i="9"/>
  <c r="H57" i="9"/>
  <c r="H55" i="9"/>
  <c r="H54" i="9"/>
  <c r="H53" i="9"/>
  <c r="H52" i="9"/>
  <c r="H51" i="9"/>
  <c r="H49" i="9"/>
  <c r="H48" i="9"/>
  <c r="H46" i="9"/>
  <c r="H45" i="9" s="1"/>
  <c r="H44" i="9"/>
  <c r="H43" i="9" s="1"/>
  <c r="H42" i="9"/>
  <c r="H41" i="9"/>
  <c r="H39" i="9"/>
  <c r="H38" i="9" s="1"/>
  <c r="H37" i="9"/>
  <c r="H36" i="9"/>
  <c r="H35" i="9"/>
  <c r="H34" i="9"/>
  <c r="H33" i="9"/>
  <c r="H31" i="9"/>
  <c r="H30" i="9" s="1"/>
  <c r="H29" i="9"/>
  <c r="H28" i="9" s="1"/>
  <c r="H27" i="9"/>
  <c r="H26" i="9" s="1"/>
  <c r="H25" i="9"/>
  <c r="H24" i="9" s="1"/>
  <c r="H23" i="9"/>
  <c r="H22" i="9" s="1"/>
  <c r="H21" i="9"/>
  <c r="H20" i="9"/>
  <c r="H18" i="9"/>
  <c r="H17" i="9"/>
  <c r="H16" i="9"/>
  <c r="H15" i="9"/>
  <c r="H13" i="9"/>
  <c r="H12" i="9"/>
  <c r="H11" i="9"/>
  <c r="H122" i="7"/>
  <c r="H121" i="7"/>
  <c r="H120" i="7"/>
  <c r="H119" i="7"/>
  <c r="H118" i="7"/>
  <c r="H117" i="7"/>
  <c r="H116" i="7"/>
  <c r="H115" i="7"/>
  <c r="H114" i="7"/>
  <c r="H113" i="7"/>
  <c r="H112" i="7"/>
  <c r="H111" i="7"/>
  <c r="H110" i="7"/>
  <c r="H109" i="7"/>
  <c r="H108" i="7"/>
  <c r="H107" i="7"/>
  <c r="H106" i="7"/>
  <c r="H105" i="7"/>
  <c r="H104" i="7"/>
  <c r="H103" i="7"/>
  <c r="H102" i="7"/>
  <c r="H101" i="7"/>
  <c r="H100" i="7"/>
  <c r="H98" i="7"/>
  <c r="H97" i="7"/>
  <c r="H96" i="7"/>
  <c r="H95" i="7"/>
  <c r="H94" i="7"/>
  <c r="H93" i="7"/>
  <c r="H92" i="7"/>
  <c r="H91" i="7"/>
  <c r="H90" i="7"/>
  <c r="H89" i="7"/>
  <c r="H88" i="7"/>
  <c r="H87" i="7"/>
  <c r="H86" i="7"/>
  <c r="H85" i="7"/>
  <c r="H84" i="7"/>
  <c r="H83" i="7"/>
  <c r="H82" i="7"/>
  <c r="H81" i="7"/>
  <c r="H80" i="7"/>
  <c r="H79" i="7"/>
  <c r="H78" i="7"/>
  <c r="H77" i="7"/>
  <c r="H76" i="7"/>
  <c r="H74" i="7"/>
  <c r="H73" i="7"/>
  <c r="H72" i="7"/>
  <c r="H71" i="7"/>
  <c r="H70" i="7"/>
  <c r="H69" i="7"/>
  <c r="H68" i="7"/>
  <c r="H67" i="7"/>
  <c r="H66" i="7"/>
  <c r="H65" i="7"/>
  <c r="H64" i="7"/>
  <c r="H63" i="7"/>
  <c r="H62" i="7"/>
  <c r="H61" i="7"/>
  <c r="H60" i="7"/>
  <c r="H59" i="7"/>
  <c r="H58" i="7"/>
  <c r="H57" i="7"/>
  <c r="H56" i="7"/>
  <c r="H55" i="7"/>
  <c r="H54" i="7"/>
  <c r="H53" i="7"/>
  <c r="H52" i="7"/>
  <c r="H51" i="7"/>
  <c r="H50" i="7"/>
  <c r="H47" i="7"/>
  <c r="H46" i="7"/>
  <c r="H45" i="7"/>
  <c r="H44" i="7"/>
  <c r="H43" i="7"/>
  <c r="H42" i="7"/>
  <c r="H41" i="7"/>
  <c r="H40" i="7"/>
  <c r="H39" i="7"/>
  <c r="H38" i="7"/>
  <c r="H37" i="7"/>
  <c r="H36" i="7"/>
  <c r="H35" i="7"/>
  <c r="H34" i="7"/>
  <c r="H31" i="7"/>
  <c r="H30" i="7"/>
  <c r="H11" i="7"/>
  <c r="H241" i="6"/>
  <c r="H240" i="6" s="1"/>
  <c r="H239" i="6"/>
  <c r="H238" i="6"/>
  <c r="H237" i="6" s="1"/>
  <c r="H236" i="6"/>
  <c r="H235" i="6" s="1"/>
  <c r="H234" i="6"/>
  <c r="H233" i="6"/>
  <c r="H231" i="6"/>
  <c r="H230" i="6" s="1"/>
  <c r="H216" i="6"/>
  <c r="H215" i="6"/>
  <c r="H214" i="6"/>
  <c r="H213" i="6"/>
  <c r="H211" i="6"/>
  <c r="H210" i="6" s="1"/>
  <c r="H209" i="6"/>
  <c r="H208" i="6" s="1"/>
  <c r="H207" i="6"/>
  <c r="H206" i="6" s="1"/>
  <c r="H92" i="6"/>
  <c r="H91" i="6" s="1"/>
  <c r="H90" i="6"/>
  <c r="H89" i="6"/>
  <c r="H88" i="6"/>
  <c r="H86" i="6"/>
  <c r="H85" i="6" s="1"/>
  <c r="H84" i="6"/>
  <c r="H83" i="6" s="1"/>
  <c r="H82" i="6"/>
  <c r="H80" i="6"/>
  <c r="H79" i="6"/>
  <c r="H78" i="6"/>
  <c r="H77" i="6"/>
  <c r="H76" i="6"/>
  <c r="H75" i="6"/>
  <c r="H16" i="6"/>
  <c r="H15" i="6" s="1"/>
  <c r="H14" i="6"/>
  <c r="H13" i="6"/>
  <c r="H12" i="6"/>
  <c r="H11" i="6"/>
  <c r="G109" i="4"/>
  <c r="G108" i="4"/>
  <c r="G107" i="4"/>
  <c r="G106" i="4"/>
  <c r="G105" i="4"/>
  <c r="G104" i="4"/>
  <c r="G103" i="4"/>
  <c r="G102" i="4"/>
  <c r="G101" i="4"/>
  <c r="G100"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2" i="4"/>
  <c r="G41" i="4"/>
  <c r="G40" i="4"/>
  <c r="G39" i="4"/>
  <c r="G38" i="4"/>
  <c r="G37" i="4"/>
  <c r="G36" i="4"/>
  <c r="G35" i="4"/>
  <c r="G34" i="4"/>
  <c r="G33" i="4"/>
  <c r="G32" i="4"/>
  <c r="G31" i="4"/>
  <c r="G30" i="4"/>
  <c r="G29" i="4"/>
  <c r="G28" i="4"/>
  <c r="G27" i="4"/>
  <c r="G26" i="4"/>
  <c r="G25" i="4"/>
  <c r="G24" i="4"/>
  <c r="G23" i="4"/>
  <c r="G18" i="4"/>
  <c r="G17" i="4"/>
  <c r="G16" i="4"/>
  <c r="G15" i="4"/>
  <c r="G14" i="4"/>
  <c r="G13" i="4"/>
  <c r="G12" i="4"/>
  <c r="G11" i="4"/>
  <c r="G56" i="12" l="1"/>
  <c r="G119" i="12"/>
  <c r="G41" i="12"/>
  <c r="G10" i="12"/>
  <c r="H49" i="7"/>
  <c r="H10" i="7"/>
  <c r="H10" i="9"/>
  <c r="H135" i="9"/>
  <c r="H74" i="6"/>
  <c r="H33" i="7"/>
  <c r="H75" i="7"/>
  <c r="H132" i="9"/>
  <c r="H40" i="9"/>
  <c r="H191" i="9"/>
  <c r="G22" i="4"/>
  <c r="H165" i="9"/>
  <c r="H14" i="9"/>
  <c r="H19" i="9"/>
  <c r="H62" i="9"/>
  <c r="H86" i="9"/>
  <c r="H157" i="9"/>
  <c r="G27" i="12"/>
  <c r="G85" i="12"/>
  <c r="G10" i="4"/>
  <c r="H232" i="6"/>
  <c r="H212" i="6"/>
  <c r="H87" i="6"/>
  <c r="H81" i="6"/>
  <c r="H10" i="6"/>
  <c r="H185" i="9"/>
  <c r="H145" i="9"/>
  <c r="H107" i="9"/>
  <c r="H101" i="9"/>
  <c r="H77" i="9"/>
  <c r="H66" i="9"/>
  <c r="H56" i="9"/>
  <c r="H50" i="9"/>
  <c r="H32" i="9"/>
  <c r="H89" i="9"/>
  <c r="H127" i="9"/>
  <c r="H47" i="9"/>
  <c r="H81" i="9"/>
  <c r="H115" i="9"/>
  <c r="H123" i="9"/>
  <c r="H138" i="9"/>
  <c r="H96" i="9"/>
  <c r="G8" i="12" l="1"/>
  <c r="C9" i="22" s="1"/>
  <c r="H8" i="6"/>
  <c r="B40" i="2" s="1"/>
  <c r="H99" i="7"/>
  <c r="H8" i="7" s="1"/>
  <c r="H8" i="9"/>
  <c r="B45" i="2" l="1"/>
  <c r="B41" i="2"/>
  <c r="B43" i="2"/>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990" i="3"/>
  <c r="I799" i="3"/>
  <c r="I798" i="3"/>
  <c r="I797" i="3"/>
  <c r="I796" i="3"/>
  <c r="I887" i="3"/>
  <c r="I886" i="3"/>
  <c r="I885" i="3"/>
  <c r="I884" i="3"/>
  <c r="I883" i="3"/>
  <c r="I984" i="3"/>
  <c r="I983" i="3"/>
  <c r="I982" i="3"/>
  <c r="I981" i="3"/>
  <c r="I980" i="3"/>
  <c r="I979" i="3"/>
  <c r="I978" i="3"/>
  <c r="I977" i="3"/>
  <c r="I976" i="3"/>
  <c r="I975" i="3"/>
  <c r="I974" i="3"/>
  <c r="I973" i="3"/>
  <c r="I972" i="3"/>
  <c r="I971" i="3"/>
  <c r="I970" i="3"/>
  <c r="I969" i="3"/>
  <c r="I968" i="3"/>
  <c r="I967" i="3"/>
  <c r="I966" i="3"/>
  <c r="I965" i="3"/>
  <c r="I964" i="3"/>
  <c r="I963" i="3"/>
  <c r="E889" i="3" l="1"/>
  <c r="E856" i="3"/>
  <c r="G856" i="3" s="1"/>
  <c r="I856" i="3" s="1"/>
  <c r="I802" i="3" s="1"/>
  <c r="E999" i="3"/>
  <c r="E985" i="3"/>
  <c r="E879" i="3"/>
  <c r="E800" i="3"/>
  <c r="G800" i="3" s="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G12" i="3"/>
  <c r="I12" i="3" s="1"/>
  <c r="G14" i="3"/>
  <c r="I14" i="3" s="1"/>
  <c r="G22" i="3"/>
  <c r="I22" i="3" s="1"/>
  <c r="G36" i="3"/>
  <c r="I36" i="3" s="1"/>
  <c r="G38" i="3"/>
  <c r="I38" i="3" s="1"/>
  <c r="G39" i="3"/>
  <c r="I39" i="3" s="1"/>
  <c r="G50" i="3"/>
  <c r="I50" i="3" s="1"/>
  <c r="G55" i="3"/>
  <c r="I55" i="3" s="1"/>
  <c r="G59" i="3"/>
  <c r="I59" i="3" s="1"/>
  <c r="G66" i="3"/>
  <c r="I66" i="3" s="1"/>
  <c r="G68" i="3"/>
  <c r="I68" i="3" s="1"/>
  <c r="G69" i="3"/>
  <c r="I69" i="3" s="1"/>
  <c r="G74" i="3"/>
  <c r="G84" i="3"/>
  <c r="G87" i="3"/>
  <c r="G90" i="3"/>
  <c r="G93" i="3"/>
  <c r="G96" i="3"/>
  <c r="G99" i="3"/>
  <c r="G100" i="3"/>
  <c r="G103" i="3"/>
  <c r="G108" i="3"/>
  <c r="G113" i="3"/>
  <c r="G121" i="3"/>
  <c r="G127" i="3"/>
  <c r="G136" i="3"/>
  <c r="G137" i="3"/>
  <c r="G138" i="3"/>
  <c r="G139" i="3"/>
  <c r="G140" i="3"/>
  <c r="G143" i="3"/>
  <c r="G150"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9" i="3"/>
  <c r="G181" i="3"/>
  <c r="G195" i="3"/>
  <c r="G196" i="3"/>
  <c r="G206" i="3"/>
  <c r="I206" i="3" s="1"/>
  <c r="G209" i="3"/>
  <c r="I209" i="3" s="1"/>
  <c r="G216" i="3"/>
  <c r="I216" i="3" s="1"/>
  <c r="G219" i="3"/>
  <c r="I219" i="3" s="1"/>
  <c r="G227" i="3"/>
  <c r="I227" i="3" s="1"/>
  <c r="I226" i="3" s="1"/>
  <c r="G232" i="3"/>
  <c r="I232" i="3" s="1"/>
  <c r="G235" i="3"/>
  <c r="I235" i="3" s="1"/>
  <c r="G239" i="3"/>
  <c r="I239" i="3" s="1"/>
  <c r="G242" i="3"/>
  <c r="I242" i="3" s="1"/>
  <c r="G245" i="3"/>
  <c r="I245" i="3" s="1"/>
  <c r="G249" i="3"/>
  <c r="I249" i="3" s="1"/>
  <c r="G254" i="3"/>
  <c r="I254" i="3" s="1"/>
  <c r="G258" i="3"/>
  <c r="I258" i="3" s="1"/>
  <c r="G259" i="3"/>
  <c r="I259" i="3" s="1"/>
  <c r="G266" i="3"/>
  <c r="I266" i="3" s="1"/>
  <c r="G267" i="3"/>
  <c r="I267" i="3" s="1"/>
  <c r="G269" i="3"/>
  <c r="I269" i="3" s="1"/>
  <c r="G276" i="3"/>
  <c r="I276" i="3" s="1"/>
  <c r="G286" i="3"/>
  <c r="I286" i="3" s="1"/>
  <c r="G291" i="3"/>
  <c r="I291" i="3" s="1"/>
  <c r="G296" i="3"/>
  <c r="I296" i="3" s="1"/>
  <c r="G304" i="3"/>
  <c r="I304" i="3" s="1"/>
  <c r="G305" i="3"/>
  <c r="I305" i="3" s="1"/>
  <c r="G313" i="3"/>
  <c r="I313" i="3" s="1"/>
  <c r="G317" i="3"/>
  <c r="I317" i="3" s="1"/>
  <c r="G318" i="3"/>
  <c r="I318" i="3" s="1"/>
  <c r="G332" i="3"/>
  <c r="I332" i="3" s="1"/>
  <c r="G345" i="3"/>
  <c r="I345" i="3" s="1"/>
  <c r="G359" i="3"/>
  <c r="I359" i="3" s="1"/>
  <c r="G363" i="3"/>
  <c r="I363" i="3" s="1"/>
  <c r="G366" i="3"/>
  <c r="I366" i="3" s="1"/>
  <c r="G371" i="3"/>
  <c r="I371" i="3" s="1"/>
  <c r="G374" i="3"/>
  <c r="I374" i="3" s="1"/>
  <c r="G375" i="3"/>
  <c r="I375" i="3" s="1"/>
  <c r="G390" i="3"/>
  <c r="G393" i="3"/>
  <c r="G397" i="3"/>
  <c r="I397" i="3" s="1"/>
  <c r="G413" i="3"/>
  <c r="I413" i="3" s="1"/>
  <c r="G421" i="3"/>
  <c r="I421" i="3" s="1"/>
  <c r="G424" i="3"/>
  <c r="I424" i="3" s="1"/>
  <c r="G431" i="3"/>
  <c r="I431" i="3" s="1"/>
  <c r="G435" i="3"/>
  <c r="I435" i="3" s="1"/>
  <c r="G439" i="3"/>
  <c r="I439" i="3" s="1"/>
  <c r="G445" i="3"/>
  <c r="I445" i="3" s="1"/>
  <c r="G478" i="3"/>
  <c r="I478" i="3" s="1"/>
  <c r="G487" i="3"/>
  <c r="I487" i="3" s="1"/>
  <c r="G496" i="3"/>
  <c r="G505" i="3"/>
  <c r="G511" i="3"/>
  <c r="G514" i="3"/>
  <c r="G520" i="3"/>
  <c r="G526" i="3"/>
  <c r="G533" i="3"/>
  <c r="G539" i="3"/>
  <c r="G545" i="3"/>
  <c r="G548" i="3"/>
  <c r="G553" i="3"/>
  <c r="G556" i="3"/>
  <c r="G559" i="3"/>
  <c r="G562" i="3"/>
  <c r="G570" i="3"/>
  <c r="G585" i="3"/>
  <c r="G600" i="3"/>
  <c r="G608" i="3"/>
  <c r="G613" i="3"/>
  <c r="G649" i="3"/>
  <c r="G654" i="3"/>
  <c r="G663" i="3"/>
  <c r="G677" i="3"/>
  <c r="G687" i="3"/>
  <c r="G696" i="3"/>
  <c r="G725" i="3"/>
  <c r="G749" i="3"/>
  <c r="G754" i="3"/>
  <c r="G759" i="3"/>
  <c r="G779" i="3"/>
  <c r="I779" i="3" s="1"/>
  <c r="G892" i="3"/>
  <c r="G909" i="3"/>
  <c r="I909" i="3" s="1"/>
  <c r="G922" i="3"/>
  <c r="I922" i="3" s="1"/>
  <c r="G931" i="3"/>
  <c r="I931" i="3" s="1"/>
  <c r="G936" i="3"/>
  <c r="I936" i="3" s="1"/>
  <c r="G940" i="3"/>
  <c r="I940" i="3" s="1"/>
  <c r="G949" i="3"/>
  <c r="I949" i="3" s="1"/>
  <c r="G954" i="3"/>
  <c r="I954" i="3" s="1"/>
  <c r="G1002" i="3"/>
  <c r="I1002" i="3" s="1"/>
  <c r="G1003" i="3"/>
  <c r="I1003" i="3" s="1"/>
  <c r="G1004" i="3"/>
  <c r="I1004" i="3" s="1"/>
  <c r="G1005" i="3"/>
  <c r="I1005" i="3" s="1"/>
  <c r="G1012" i="3"/>
  <c r="I1012" i="3" s="1"/>
  <c r="G1017" i="3"/>
  <c r="I1017" i="3" s="1"/>
  <c r="G1019" i="3"/>
  <c r="I1019" i="3" s="1"/>
  <c r="G1021" i="3"/>
  <c r="I1021" i="3" s="1"/>
  <c r="G1023" i="3"/>
  <c r="I1023" i="3" s="1"/>
  <c r="G1025" i="3"/>
  <c r="I1025" i="3" s="1"/>
  <c r="G1026" i="3"/>
  <c r="I1026" i="3" s="1"/>
  <c r="G1036" i="3"/>
  <c r="I1036" i="3" s="1"/>
  <c r="G1045" i="3"/>
  <c r="I1045" i="3" s="1"/>
  <c r="G1046" i="3"/>
  <c r="I1046" i="3" s="1"/>
  <c r="G1057" i="3"/>
  <c r="I1057" i="3" s="1"/>
  <c r="G1059" i="3"/>
  <c r="I1059" i="3" s="1"/>
  <c r="G1061" i="3"/>
  <c r="I1061" i="3" s="1"/>
  <c r="G1062" i="3"/>
  <c r="I1062" i="3" s="1"/>
  <c r="G1156" i="3"/>
  <c r="I1156" i="3" s="1"/>
  <c r="G1236" i="3"/>
  <c r="I1236" i="3" s="1"/>
  <c r="G1240" i="3"/>
  <c r="I1240" i="3" s="1"/>
  <c r="G1241" i="3"/>
  <c r="I1241" i="3" s="1"/>
  <c r="I1239" i="3" l="1"/>
  <c r="I58" i="3"/>
  <c r="I11" i="3"/>
  <c r="E792" i="3"/>
  <c r="E442" i="3"/>
  <c r="E1066" i="3"/>
  <c r="G1066" i="3" s="1"/>
  <c r="I1066" i="3" s="1"/>
  <c r="I1011" i="3" s="1"/>
  <c r="E1009" i="3"/>
  <c r="G1009" i="3" s="1"/>
  <c r="I1009" i="3" s="1"/>
  <c r="I1001" i="3" s="1"/>
  <c r="E1237" i="3"/>
  <c r="G1237" i="3" s="1"/>
  <c r="I1237" i="3" s="1"/>
  <c r="I1068" i="3" s="1"/>
  <c r="E263" i="3"/>
  <c r="E432" i="3"/>
  <c r="E387" i="3"/>
  <c r="G387" i="3" s="1"/>
  <c r="I387" i="3" s="1"/>
  <c r="I312" i="3" s="1"/>
  <c r="E310" i="3"/>
  <c r="G310" i="3" s="1"/>
  <c r="I310" i="3" s="1"/>
  <c r="I265" i="3" s="1"/>
  <c r="E251" i="3"/>
  <c r="G251" i="3" s="1"/>
  <c r="I251" i="3" s="1"/>
  <c r="I231" i="3" s="1"/>
  <c r="I121" i="3"/>
  <c r="I113" i="3"/>
  <c r="I196" i="3"/>
  <c r="I195" i="3"/>
  <c r="I181" i="3"/>
  <c r="I179"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0" i="3"/>
  <c r="I143" i="3"/>
  <c r="I142" i="3" s="1"/>
  <c r="I140" i="3"/>
  <c r="I139" i="3"/>
  <c r="I138" i="3"/>
  <c r="I137" i="3"/>
  <c r="I136" i="3"/>
  <c r="I127" i="3"/>
  <c r="I108" i="3"/>
  <c r="I892" i="3"/>
  <c r="I800" i="3"/>
  <c r="I794" i="3" s="1"/>
  <c r="I754" i="3"/>
  <c r="I725" i="3"/>
  <c r="I687" i="3"/>
  <c r="I663" i="3"/>
  <c r="I649" i="3"/>
  <c r="I608" i="3"/>
  <c r="I585" i="3"/>
  <c r="I562" i="3"/>
  <c r="I556" i="3"/>
  <c r="I548" i="3"/>
  <c r="I539" i="3"/>
  <c r="I526" i="3"/>
  <c r="I514" i="3"/>
  <c r="I505" i="3"/>
  <c r="B27" i="2"/>
  <c r="I759" i="3"/>
  <c r="I749" i="3"/>
  <c r="I696" i="3"/>
  <c r="I677" i="3"/>
  <c r="I654" i="3"/>
  <c r="I613" i="3"/>
  <c r="I600" i="3"/>
  <c r="I570" i="3"/>
  <c r="I559" i="3"/>
  <c r="I553" i="3"/>
  <c r="I545" i="3"/>
  <c r="I533" i="3"/>
  <c r="I520" i="3"/>
  <c r="I511" i="3"/>
  <c r="I496" i="3"/>
  <c r="I393" i="3"/>
  <c r="I390" i="3"/>
  <c r="B15" i="2"/>
  <c r="I100" i="3"/>
  <c r="I96" i="3"/>
  <c r="I90" i="3"/>
  <c r="I84" i="3"/>
  <c r="I103" i="3"/>
  <c r="I99" i="3"/>
  <c r="I93" i="3"/>
  <c r="I87" i="3"/>
  <c r="I74" i="3"/>
  <c r="I73" i="3" l="1"/>
  <c r="B10" i="2" s="1"/>
  <c r="I107" i="3"/>
  <c r="B11" i="2" s="1"/>
  <c r="I149" i="3"/>
  <c r="B14" i="2" s="1"/>
  <c r="I120" i="3"/>
  <c r="B12" i="2" s="1"/>
  <c r="B33" i="2"/>
  <c r="B20" i="2"/>
  <c r="B34" i="2"/>
  <c r="E959" i="3"/>
  <c r="G959" i="3" s="1"/>
  <c r="I959" i="3" s="1"/>
  <c r="B19" i="2"/>
  <c r="B35" i="2"/>
  <c r="B36" i="2"/>
  <c r="B13" i="2"/>
  <c r="E394" i="3"/>
  <c r="E776" i="3"/>
  <c r="G776" i="3" s="1"/>
  <c r="I776" i="3" s="1"/>
  <c r="I444" i="3" s="1"/>
  <c r="B9" i="2"/>
  <c r="B8" i="2"/>
  <c r="B17" i="2"/>
  <c r="B26" i="2"/>
  <c r="B7" i="2" l="1"/>
  <c r="I891" i="3"/>
  <c r="B30" i="2" s="1"/>
  <c r="B24" i="2"/>
  <c r="I10" i="3"/>
  <c r="G263" i="3"/>
  <c r="I263" i="3" s="1"/>
  <c r="I253" i="3" s="1"/>
  <c r="B18" i="2" l="1"/>
  <c r="G394" i="3"/>
  <c r="I394" i="3" s="1"/>
  <c r="I389" i="3" s="1"/>
  <c r="B21" i="2" l="1"/>
  <c r="G432" i="3"/>
  <c r="I432" i="3" s="1"/>
  <c r="I396" i="3" s="1"/>
  <c r="B22" i="2" l="1"/>
  <c r="G442" i="3"/>
  <c r="I442" i="3" s="1"/>
  <c r="I434" i="3" s="1"/>
  <c r="B23" i="2" l="1"/>
  <c r="G792" i="3"/>
  <c r="I792" i="3" s="1"/>
  <c r="I778" i="3" s="1"/>
  <c r="B25" i="2" l="1"/>
  <c r="G879" i="3"/>
  <c r="I879" i="3" s="1"/>
  <c r="I858" i="3" s="1"/>
  <c r="B28" i="2" l="1"/>
  <c r="G889" i="3"/>
  <c r="I889" i="3" s="1"/>
  <c r="I881" i="3" s="1"/>
  <c r="B29" i="2" l="1"/>
  <c r="G985" i="3"/>
  <c r="I985" i="3" s="1"/>
  <c r="I961" i="3" s="1"/>
  <c r="B31" i="2" l="1"/>
  <c r="G999" i="3"/>
  <c r="I999" i="3" s="1"/>
  <c r="I987" i="3" s="1"/>
  <c r="I230" i="3" s="1"/>
  <c r="I8" i="3" l="1"/>
  <c r="J8" i="3" s="1"/>
  <c r="B32" i="2"/>
  <c r="B16" i="2" s="1"/>
  <c r="B6" i="2" s="1"/>
  <c r="G111" i="4" l="1"/>
  <c r="G99" i="4" s="1"/>
  <c r="G8" i="4" s="1"/>
  <c r="B38" i="2" s="1"/>
  <c r="B37" i="2" s="1"/>
  <c r="B5" i="2" s="1"/>
  <c r="B47" i="2" l="1"/>
  <c r="C5" i="22"/>
  <c r="C12" i="22" l="1"/>
  <c r="C13" i="22" s="1"/>
  <c r="C14" i="22" l="1"/>
</calcChain>
</file>

<file path=xl/sharedStrings.xml><?xml version="1.0" encoding="utf-8"?>
<sst xmlns="http://schemas.openxmlformats.org/spreadsheetml/2006/main" count="5579" uniqueCount="3417">
  <si>
    <t>%</t>
  </si>
  <si>
    <t>=</t>
  </si>
  <si>
    <t>m</t>
  </si>
  <si>
    <t>t</t>
  </si>
  <si>
    <t>MJ</t>
  </si>
  <si>
    <t>m2</t>
  </si>
  <si>
    <t>m3</t>
  </si>
  <si>
    <t>1NP</t>
  </si>
  <si>
    <t>1np</t>
  </si>
  <si>
    <t>2NP</t>
  </si>
  <si>
    <t>2np</t>
  </si>
  <si>
    <t>Kód</t>
  </si>
  <si>
    <t>hod</t>
  </si>
  <si>
    <t>kpl</t>
  </si>
  <si>
    <t>kus</t>
  </si>
  <si>
    <t>Cena</t>
  </si>
  <si>
    <t>45,30</t>
  </si>
  <si>
    <t>Popis</t>
  </si>
  <si>
    <t>SK01a</t>
  </si>
  <si>
    <t>SK01b</t>
  </si>
  <si>
    <t>VK01a</t>
  </si>
  <si>
    <t>VK01b</t>
  </si>
  <si>
    <t>771001</t>
  </si>
  <si>
    <t>776001</t>
  </si>
  <si>
    <t>776002</t>
  </si>
  <si>
    <t>776011</t>
  </si>
  <si>
    <t>776021</t>
  </si>
  <si>
    <t>880,00</t>
  </si>
  <si>
    <t>m.1.04</t>
  </si>
  <si>
    <t>m.1.06</t>
  </si>
  <si>
    <t>m.1.08</t>
  </si>
  <si>
    <t>m.1.12</t>
  </si>
  <si>
    <t>m.1.17</t>
  </si>
  <si>
    <t>m.1.18</t>
  </si>
  <si>
    <t>m.1.19</t>
  </si>
  <si>
    <t>m.1.21</t>
  </si>
  <si>
    <t>m.1.23</t>
  </si>
  <si>
    <t>m.1.24</t>
  </si>
  <si>
    <t>m.1.25</t>
  </si>
  <si>
    <t>m.1.26</t>
  </si>
  <si>
    <t>m.1.27</t>
  </si>
  <si>
    <t>m.1.28</t>
  </si>
  <si>
    <t>m.1.29</t>
  </si>
  <si>
    <t>m.1.30</t>
  </si>
  <si>
    <t>m.2.03</t>
  </si>
  <si>
    <t>výkopy</t>
  </si>
  <si>
    <t>zásypy</t>
  </si>
  <si>
    <t>7814701</t>
  </si>
  <si>
    <t>VK02a,b</t>
  </si>
  <si>
    <t>Ztratné</t>
  </si>
  <si>
    <t>m.2..03</t>
  </si>
  <si>
    <t>m.2..05</t>
  </si>
  <si>
    <t>m.2..07</t>
  </si>
  <si>
    <t>m.2..11</t>
  </si>
  <si>
    <t>m.2..19</t>
  </si>
  <si>
    <t>m.2..21</t>
  </si>
  <si>
    <t>m.2..25</t>
  </si>
  <si>
    <t>m.2..27</t>
  </si>
  <si>
    <t>m.2..29</t>
  </si>
  <si>
    <t>Poř.</t>
  </si>
  <si>
    <t>-1059,16</t>
  </si>
  <si>
    <t>-940,092</t>
  </si>
  <si>
    <t>11163150</t>
  </si>
  <si>
    <t>15484150</t>
  </si>
  <si>
    <t>15484152</t>
  </si>
  <si>
    <t>28323950</t>
  </si>
  <si>
    <t>28329282</t>
  </si>
  <si>
    <t>28375001</t>
  </si>
  <si>
    <t>28375922</t>
  </si>
  <si>
    <t>28375924</t>
  </si>
  <si>
    <t>28375926</t>
  </si>
  <si>
    <t>28375971</t>
  </si>
  <si>
    <t>28376399</t>
  </si>
  <si>
    <t>3937,529</t>
  </si>
  <si>
    <t>53301901</t>
  </si>
  <si>
    <t>53301902</t>
  </si>
  <si>
    <t>53301903</t>
  </si>
  <si>
    <t>53301904</t>
  </si>
  <si>
    <t>53301905</t>
  </si>
  <si>
    <t>53301906</t>
  </si>
  <si>
    <t>53301907</t>
  </si>
  <si>
    <t>53301908</t>
  </si>
  <si>
    <t>53301909</t>
  </si>
  <si>
    <t>53301910</t>
  </si>
  <si>
    <t>53301911</t>
  </si>
  <si>
    <t>53301912</t>
  </si>
  <si>
    <t>53301914</t>
  </si>
  <si>
    <t>53301915</t>
  </si>
  <si>
    <t>53301916</t>
  </si>
  <si>
    <t>53301917</t>
  </si>
  <si>
    <t>53301918</t>
  </si>
  <si>
    <t>53301919</t>
  </si>
  <si>
    <t>53301920</t>
  </si>
  <si>
    <t>53301921</t>
  </si>
  <si>
    <t>53301922</t>
  </si>
  <si>
    <t>53301923</t>
  </si>
  <si>
    <t>53301924</t>
  </si>
  <si>
    <t>53301925</t>
  </si>
  <si>
    <t>53301926</t>
  </si>
  <si>
    <t>53301927</t>
  </si>
  <si>
    <t>59590001</t>
  </si>
  <si>
    <t>59591904</t>
  </si>
  <si>
    <t>62841170</t>
  </si>
  <si>
    <t>62852254</t>
  </si>
  <si>
    <t>63151531</t>
  </si>
  <si>
    <t>63151538</t>
  </si>
  <si>
    <t>63151542</t>
  </si>
  <si>
    <t>880,00*2</t>
  </si>
  <si>
    <t>m. 1 .12</t>
  </si>
  <si>
    <t>10*1,20*2</t>
  </si>
  <si>
    <t>1059,16*2</t>
  </si>
  <si>
    <t>11*1,20*2</t>
  </si>
  <si>
    <t>121101101</t>
  </si>
  <si>
    <t>131201103</t>
  </si>
  <si>
    <t>132201101</t>
  </si>
  <si>
    <t>167101101</t>
  </si>
  <si>
    <t>174101101</t>
  </si>
  <si>
    <t>1NP vlhko</t>
  </si>
  <si>
    <t>213311141</t>
  </si>
  <si>
    <t>273321116</t>
  </si>
  <si>
    <t>273351215</t>
  </si>
  <si>
    <t>273351216</t>
  </si>
  <si>
    <t>273362021</t>
  </si>
  <si>
    <t>274313711</t>
  </si>
  <si>
    <t>274361821</t>
  </si>
  <si>
    <t>279113134</t>
  </si>
  <si>
    <t>279113135</t>
  </si>
  <si>
    <t>2NP vlhko</t>
  </si>
  <si>
    <t>342171112</t>
  </si>
  <si>
    <t>622121011</t>
  </si>
  <si>
    <t>631311114</t>
  </si>
  <si>
    <t>631311115</t>
  </si>
  <si>
    <t>631311134</t>
  </si>
  <si>
    <t>631319013</t>
  </si>
  <si>
    <t>631319211</t>
  </si>
  <si>
    <t>631362021</t>
  </si>
  <si>
    <t>711111001</t>
  </si>
  <si>
    <t>711112001</t>
  </si>
  <si>
    <t>711141559</t>
  </si>
  <si>
    <t>711142559</t>
  </si>
  <si>
    <t>712001001</t>
  </si>
  <si>
    <t>712331111</t>
  </si>
  <si>
    <t>713121111</t>
  </si>
  <si>
    <t>713121121</t>
  </si>
  <si>
    <t>713131141</t>
  </si>
  <si>
    <t>713141182</t>
  </si>
  <si>
    <t>713191132</t>
  </si>
  <si>
    <t>762341046</t>
  </si>
  <si>
    <t>762421024</t>
  </si>
  <si>
    <t>762430024</t>
  </si>
  <si>
    <t>762511155</t>
  </si>
  <si>
    <t>763111333</t>
  </si>
  <si>
    <t>763121714</t>
  </si>
  <si>
    <t>763131623</t>
  </si>
  <si>
    <t>763131714</t>
  </si>
  <si>
    <t>763131941</t>
  </si>
  <si>
    <t>763131991</t>
  </si>
  <si>
    <t>763251911</t>
  </si>
  <si>
    <t>767001001</t>
  </si>
  <si>
    <t>767001002</t>
  </si>
  <si>
    <t>767001003</t>
  </si>
  <si>
    <t>767001004</t>
  </si>
  <si>
    <t>767001005</t>
  </si>
  <si>
    <t>767001006</t>
  </si>
  <si>
    <t>767001007</t>
  </si>
  <si>
    <t>767001008</t>
  </si>
  <si>
    <t>771574916</t>
  </si>
  <si>
    <t>771591911</t>
  </si>
  <si>
    <t>771990901</t>
  </si>
  <si>
    <t>771990902</t>
  </si>
  <si>
    <t>776121921</t>
  </si>
  <si>
    <t>776141921</t>
  </si>
  <si>
    <t>776141922</t>
  </si>
  <si>
    <t>776141923</t>
  </si>
  <si>
    <t>776141924</t>
  </si>
  <si>
    <t>776341912</t>
  </si>
  <si>
    <t>776341921</t>
  </si>
  <si>
    <t>784181101</t>
  </si>
  <si>
    <t>784221101</t>
  </si>
  <si>
    <t>8,83+9,03</t>
  </si>
  <si>
    <t>941311111</t>
  </si>
  <si>
    <t>941311811</t>
  </si>
  <si>
    <t>944611111</t>
  </si>
  <si>
    <t>944611811</t>
  </si>
  <si>
    <t>949101111</t>
  </si>
  <si>
    <t>952901111</t>
  </si>
  <si>
    <t>998014221</t>
  </si>
  <si>
    <t>998711202</t>
  </si>
  <si>
    <t>998712202</t>
  </si>
  <si>
    <t>998713202</t>
  </si>
  <si>
    <t>998762202</t>
  </si>
  <si>
    <t>998763402</t>
  </si>
  <si>
    <t>998763403</t>
  </si>
  <si>
    <t>998764202</t>
  </si>
  <si>
    <t>998766202</t>
  </si>
  <si>
    <t>998767202</t>
  </si>
  <si>
    <t>998771202</t>
  </si>
  <si>
    <t>998776202</t>
  </si>
  <si>
    <t>998781202</t>
  </si>
  <si>
    <t>herny 1/2</t>
  </si>
  <si>
    <t>pohled JV</t>
  </si>
  <si>
    <t>pohled JZ</t>
  </si>
  <si>
    <t>pohled SV</t>
  </si>
  <si>
    <t>pohled SZ</t>
  </si>
  <si>
    <t>(73+2)*2,5</t>
  </si>
  <si>
    <t>-0,70*1,97</t>
  </si>
  <si>
    <t>-0,80*1,97</t>
  </si>
  <si>
    <t>-0,90*1,97</t>
  </si>
  <si>
    <t>-1,65*2,70</t>
  </si>
  <si>
    <t>-2,00*0,75</t>
  </si>
  <si>
    <t>-2,00*1,50</t>
  </si>
  <si>
    <t>-2,20*0,75</t>
  </si>
  <si>
    <t>-2,20*1,50</t>
  </si>
  <si>
    <t>-2,20*2,10</t>
  </si>
  <si>
    <t>-2,50*2,70</t>
  </si>
  <si>
    <t>15484150_1</t>
  </si>
  <si>
    <t>15484152_1</t>
  </si>
  <si>
    <t>28376425_1</t>
  </si>
  <si>
    <t>59660235_1</t>
  </si>
  <si>
    <t>Jedn. cena</t>
  </si>
  <si>
    <t>novostavba</t>
  </si>
  <si>
    <t>plocha dwg</t>
  </si>
  <si>
    <t>(0,80)*3,21</t>
  </si>
  <si>
    <t>(2,25)*3,21</t>
  </si>
  <si>
    <t>(2,97)*3,21</t>
  </si>
  <si>
    <t>(3,14)*3,21</t>
  </si>
  <si>
    <t>(3,14)*3,35</t>
  </si>
  <si>
    <t>(5,32)*7,20</t>
  </si>
  <si>
    <t>-5,324*2,89</t>
  </si>
  <si>
    <t>139,00*0,15</t>
  </si>
  <si>
    <t>139,00*0,60</t>
  </si>
  <si>
    <t>139,00*1,25</t>
  </si>
  <si>
    <t>162201200_1</t>
  </si>
  <si>
    <t>162701100_1</t>
  </si>
  <si>
    <t>162701100_2</t>
  </si>
  <si>
    <t>1NP; 745,40</t>
  </si>
  <si>
    <t>1NP; 820,50</t>
  </si>
  <si>
    <t>2NP; 817,70</t>
  </si>
  <si>
    <t>2NP; 896,70</t>
  </si>
  <si>
    <t>330010100_1</t>
  </si>
  <si>
    <t>430321000_1</t>
  </si>
  <si>
    <t>444171112_1</t>
  </si>
  <si>
    <t>713111127_1</t>
  </si>
  <si>
    <t>713131141_1</t>
  </si>
  <si>
    <t>713291222_1</t>
  </si>
  <si>
    <t>713291222_2</t>
  </si>
  <si>
    <t>762431024_1</t>
  </si>
  <si>
    <t>763111300_1</t>
  </si>
  <si>
    <t>763111400_1</t>
  </si>
  <si>
    <t>763113300_1</t>
  </si>
  <si>
    <t>763113300_2</t>
  </si>
  <si>
    <t>763113300_3</t>
  </si>
  <si>
    <t>763113300_4</t>
  </si>
  <si>
    <t>763113300_5</t>
  </si>
  <si>
    <t>763113300_6</t>
  </si>
  <si>
    <t>763113300_7</t>
  </si>
  <si>
    <t>763113300_8</t>
  </si>
  <si>
    <t>763113300_9</t>
  </si>
  <si>
    <t>763121400_1</t>
  </si>
  <si>
    <t>763121400_2</t>
  </si>
  <si>
    <t>763121400_3</t>
  </si>
  <si>
    <t>763121400_4</t>
  </si>
  <si>
    <t>781474100_1</t>
  </si>
  <si>
    <t>784.: Malby</t>
  </si>
  <si>
    <t>880,00*0,06</t>
  </si>
  <si>
    <t>880,00*0,15</t>
  </si>
  <si>
    <t>941311211_1</t>
  </si>
  <si>
    <t>944611211_1</t>
  </si>
  <si>
    <t>PD05; 31,26</t>
  </si>
  <si>
    <t>obvod z dwg</t>
  </si>
  <si>
    <t>osa 7; 1,75</t>
  </si>
  <si>
    <t>osa B; 8,10</t>
  </si>
  <si>
    <t>osa C; 4,50</t>
  </si>
  <si>
    <t>Výměra</t>
  </si>
  <si>
    <t>příčky</t>
  </si>
  <si>
    <t>(1,575)*3,21</t>
  </si>
  <si>
    <t>(11,09*2,76)</t>
  </si>
  <si>
    <t>(13,59*3,18)</t>
  </si>
  <si>
    <t>(22,00*2,76)</t>
  </si>
  <si>
    <t>(3,045)*3,21</t>
  </si>
  <si>
    <t>(3,255)*3,35</t>
  </si>
  <si>
    <t>(4,525)*3,21</t>
  </si>
  <si>
    <t>-0,90*1,97*2</t>
  </si>
  <si>
    <t>-0,90*1,97*3</t>
  </si>
  <si>
    <t>-1,10*2,85*2</t>
  </si>
  <si>
    <t>-1,10*2,85*3</t>
  </si>
  <si>
    <t>-2,00*0,60*2</t>
  </si>
  <si>
    <t>-2,00*0,75*2</t>
  </si>
  <si>
    <t>-2,00*2,25*2</t>
  </si>
  <si>
    <t>-2,20*0,60*2</t>
  </si>
  <si>
    <t>-2,20*0,75*3</t>
  </si>
  <si>
    <t>-2,20*1,35*3</t>
  </si>
  <si>
    <t>-2,20*1,50*4</t>
  </si>
  <si>
    <t>-2,50*0,75*3</t>
  </si>
  <si>
    <t>-2,50*0,75*4</t>
  </si>
  <si>
    <t>-2,50*1,50*8</t>
  </si>
  <si>
    <t>-2,50*2,25*2</t>
  </si>
  <si>
    <t>-2,50*2,25*4</t>
  </si>
  <si>
    <t>-2,50*2,25*9</t>
  </si>
  <si>
    <t>009M: Moduly</t>
  </si>
  <si>
    <t>1150,00*0,20</t>
  </si>
  <si>
    <t>763113300_10</t>
  </si>
  <si>
    <t>763121400_10</t>
  </si>
  <si>
    <t>763121400_11</t>
  </si>
  <si>
    <t>763121400_12</t>
  </si>
  <si>
    <t>763131411_01</t>
  </si>
  <si>
    <t>763131411_02</t>
  </si>
  <si>
    <t>763131411_03</t>
  </si>
  <si>
    <t>763131451_01</t>
  </si>
  <si>
    <t>763164536_01</t>
  </si>
  <si>
    <t>763164636_01</t>
  </si>
  <si>
    <t>PD05; 31,260</t>
  </si>
  <si>
    <t>PD06; 109,38</t>
  </si>
  <si>
    <t>SDK podhledy</t>
  </si>
  <si>
    <t>osa 10; 7,60</t>
  </si>
  <si>
    <t>osa 11; 5,90</t>
  </si>
  <si>
    <t>osa 13; 4,60</t>
  </si>
  <si>
    <t>osa 13; 7,60</t>
  </si>
  <si>
    <t>plocha z dwg</t>
  </si>
  <si>
    <t>prostory 2NP</t>
  </si>
  <si>
    <t>(1,43*2)*7,40</t>
  </si>
  <si>
    <t>(20,50) *7,50</t>
  </si>
  <si>
    <t>(51,00) *7,50</t>
  </si>
  <si>
    <t>-2,50*1,50*11</t>
  </si>
  <si>
    <t>0027: Základy</t>
  </si>
  <si>
    <t>139,00*0,60*2</t>
  </si>
  <si>
    <t>1NP; 744,22*2</t>
  </si>
  <si>
    <t>1NP; 745,40*2</t>
  </si>
  <si>
    <t>2NP; 778,91*2</t>
  </si>
  <si>
    <t>2NP; 817,70*2</t>
  </si>
  <si>
    <t>PD01; 179,190</t>
  </si>
  <si>
    <t>PD01; 199,835</t>
  </si>
  <si>
    <t>PD01; 379,025</t>
  </si>
  <si>
    <t>PD02; 151,750</t>
  </si>
  <si>
    <t>PD02; 217,695</t>
  </si>
  <si>
    <t>PD02; 369,445</t>
  </si>
  <si>
    <t>PD03; 272,640</t>
  </si>
  <si>
    <t>PD03; 353,040</t>
  </si>
  <si>
    <t>PD03; 625,680</t>
  </si>
  <si>
    <t>PD06; 109,380</t>
  </si>
  <si>
    <t>chodba; 37,50</t>
  </si>
  <si>
    <t>osa 8; 4,60*2</t>
  </si>
  <si>
    <t>(19,52)*(0,75)</t>
  </si>
  <si>
    <t>(19,52)*(7,01)</t>
  </si>
  <si>
    <t>(48,02)*(0,75)</t>
  </si>
  <si>
    <t>(48,02)*(7,01)</t>
  </si>
  <si>
    <t>1760,00+193,47</t>
  </si>
  <si>
    <t>3,35*3,80*0,25</t>
  </si>
  <si>
    <t>PD05; 31,260*2</t>
  </si>
  <si>
    <t>tvárnice 400mm</t>
  </si>
  <si>
    <t>vstup; 13,00*2</t>
  </si>
  <si>
    <t>PD01; 179,190*2</t>
  </si>
  <si>
    <t>PD02; 151,750*2</t>
  </si>
  <si>
    <t>PD03; 272,640*2</t>
  </si>
  <si>
    <t>osa 3,5; 2,65*2</t>
  </si>
  <si>
    <t>tvárnice 300 mm</t>
  </si>
  <si>
    <t>880,00*0,3*0,001</t>
  </si>
  <si>
    <t>Celkem (bez DPH)</t>
  </si>
  <si>
    <t>pracovní prostor</t>
  </si>
  <si>
    <t>(133,89+133,89)/2</t>
  </si>
  <si>
    <t>001.: Zemní práce</t>
  </si>
  <si>
    <t>96,735*0,35*0,001</t>
  </si>
  <si>
    <t>osa 11; 2,50+6,60</t>
  </si>
  <si>
    <t>osa 12; 3,30+5,10</t>
  </si>
  <si>
    <t>podhled;    76,00</t>
  </si>
  <si>
    <t>předstěny</t>
  </si>
  <si>
    <t>(0,95+2,80)*2*2,40</t>
  </si>
  <si>
    <t>(0,95+3,14)*2*2,40</t>
  </si>
  <si>
    <t>(1,35+1,20*2)*3,21</t>
  </si>
  <si>
    <t>(1,40+2,70)*2*2,40</t>
  </si>
  <si>
    <t>(2,13+1,10)*2*2,40</t>
  </si>
  <si>
    <t>(2,37+5,05)*2*2,40</t>
  </si>
  <si>
    <t>(2,50)*(2,80+0,75)</t>
  </si>
  <si>
    <t>(3,14+1,80)*2*2,40</t>
  </si>
  <si>
    <t>(3,14+2,00)*2*2,40</t>
  </si>
  <si>
    <t>(4,00+3,10)*2*3,35</t>
  </si>
  <si>
    <t>pod tvárnice 400mm</t>
  </si>
  <si>
    <t>umývárny; 7,00*2*2</t>
  </si>
  <si>
    <t>umývárny; 7,00*2*3</t>
  </si>
  <si>
    <t>(0,95)*(1,18+0,095)</t>
  </si>
  <si>
    <t>(0,95)*(1,18+0,235)</t>
  </si>
  <si>
    <t>(1,53)*(1,18+0,235)</t>
  </si>
  <si>
    <t>(19,52)*(7,01+0,75)</t>
  </si>
  <si>
    <t>(2,875+1,55)*2*3,35</t>
  </si>
  <si>
    <t>(2,875+2,15)*2*3,35</t>
  </si>
  <si>
    <t>(2,875+2,45)*2*3,35</t>
  </si>
  <si>
    <t>(4,425+8,20)*2*3,35</t>
  </si>
  <si>
    <t>(48,02)*(7,01+0,75)</t>
  </si>
  <si>
    <t>961,50*(1,705-0,65)</t>
  </si>
  <si>
    <t>H: Oddíly prací HSV</t>
  </si>
  <si>
    <t>P: Oddíly prací PSV</t>
  </si>
  <si>
    <t>PD06; 109,380*0,061</t>
  </si>
  <si>
    <t>Poplatek za skládku</t>
  </si>
  <si>
    <t>SDK01 v. 1330+95 mm</t>
  </si>
  <si>
    <t>SDK02 v. 1330+95 mm</t>
  </si>
  <si>
    <t>SDK03 v. 1180+95 mm</t>
  </si>
  <si>
    <t>SDK04 v. 1180+95 mm</t>
  </si>
  <si>
    <t>SDK05 v. 1180+95 mm</t>
  </si>
  <si>
    <t>pod tvárnice 300 mm</t>
  </si>
  <si>
    <t>strop nad 1.np VK02</t>
  </si>
  <si>
    <t>(1,25*2+0,85*2)*3,35</t>
  </si>
  <si>
    <t>(19,00 -0,12*6)*6,82</t>
  </si>
  <si>
    <t>(51,00+1,50*2) *7,50</t>
  </si>
  <si>
    <t>-0,80*1,97-2,00*0,60</t>
  </si>
  <si>
    <t>-0,80*1,97-2,20*0,60</t>
  </si>
  <si>
    <t>-0,90*1,97-2,20*0,75</t>
  </si>
  <si>
    <t>961,50*(1,705-0,605)</t>
  </si>
  <si>
    <t>SDK01 v. 1330+235 mm</t>
  </si>
  <si>
    <t>SDK02 v. 1330+235 mm</t>
  </si>
  <si>
    <t>SDK03 v. 1180+235 mm</t>
  </si>
  <si>
    <t>SDK04 v. 1180+235 mm</t>
  </si>
  <si>
    <t>SDK05 v. 1180+235 mm</t>
  </si>
  <si>
    <t>(0,45+1,96+0,80)*3,35</t>
  </si>
  <si>
    <t>(19,00 -0,12*14)*6,82</t>
  </si>
  <si>
    <t>(2,55*2)*(1,33+0,095)</t>
  </si>
  <si>
    <t>(47,50 -0,12*28)*6,82</t>
  </si>
  <si>
    <t>(48,02+1,00*2)*(0,75)</t>
  </si>
  <si>
    <t>(48,02+1,00*2)*(7,01)</t>
  </si>
  <si>
    <t>769.: Ostatní výrobky</t>
  </si>
  <si>
    <t>osa E; 8,60+1,40+2,90</t>
  </si>
  <si>
    <t>přesah 2.np</t>
  </si>
  <si>
    <t>(0,30+0,995+0,23)*3,21</t>
  </si>
  <si>
    <t>(0,30+0,995+0,23)*3,35</t>
  </si>
  <si>
    <t>(2,555*2)*(1,33+0,095)</t>
  </si>
  <si>
    <t>(2,555*2)*(1,33+0,235)</t>
  </si>
  <si>
    <t>-0,90*1,97-0,80*1,97*5</t>
  </si>
  <si>
    <t>7,23*2,40+(25,10)*3,35</t>
  </si>
  <si>
    <t>880,00*5,36*1,17*0,001</t>
  </si>
  <si>
    <t>osa 14; 4,60+2,55+7,55</t>
  </si>
  <si>
    <t>osa 7,9; (7,30+3,30)*2</t>
  </si>
  <si>
    <t>prostory 1NP na terénu</t>
  </si>
  <si>
    <t>(1,15*2+1,77+0,33)*3,35</t>
  </si>
  <si>
    <t>(2,25+2,52+0,52)*2*2,40</t>
  </si>
  <si>
    <t>(2,575+0,32+0,225)*3,35</t>
  </si>
  <si>
    <t>(3,00+2,015+2,855)*3,21</t>
  </si>
  <si>
    <t>(3,14+4,64+0,20)*2*2,40</t>
  </si>
  <si>
    <t>(3,785-2,97+2,355)*3,21</t>
  </si>
  <si>
    <t>(5,75+3,14+0,70*2)*2,40</t>
  </si>
  <si>
    <t>712.: Povlakové krytiny</t>
  </si>
  <si>
    <t>776.: Podlahy povlakové</t>
  </si>
  <si>
    <t>781.: Obklady keramické</t>
  </si>
  <si>
    <t>Lak asfaltový - dodávka</t>
  </si>
  <si>
    <t>stropy bez podhledu 1NP</t>
  </si>
  <si>
    <t>stropy bez podhledu 2NP</t>
  </si>
  <si>
    <t>vstup 1.01; 2,50*3+5,20</t>
  </si>
  <si>
    <t>šířka 350 mm</t>
  </si>
  <si>
    <t>šířka 500 mm</t>
  </si>
  <si>
    <t>šířka 800 mm</t>
  </si>
  <si>
    <t>střecha VK03</t>
  </si>
  <si>
    <t>(0,95+1,10)*(1,18+0,095)</t>
  </si>
  <si>
    <t>(1,20*2+2,21+1,735)*3,35</t>
  </si>
  <si>
    <t>(133,89+133,89+131,89)/2</t>
  </si>
  <si>
    <t>(19,00*47,50 -6,00*1,00)</t>
  </si>
  <si>
    <t>(19,52)*(7,01+0,60+0,26)</t>
  </si>
  <si>
    <t>(20,48*48,98 -5,32*1,40)</t>
  </si>
  <si>
    <t>(23,50*2,50 +11,50*1,50)</t>
  </si>
  <si>
    <t>(24,01*5,93 +17,17*5,93)</t>
  </si>
  <si>
    <t>(24,01*5,93 +24,17*3,18)</t>
  </si>
  <si>
    <t>(48,02)*(7,01+0,60+0,26)</t>
  </si>
  <si>
    <t>(570,641+25,565+177,401)</t>
  </si>
  <si>
    <t>kastlíky - 2650 mm;  (1)</t>
  </si>
  <si>
    <t>kastlíky - 2850 mm;  (2)</t>
  </si>
  <si>
    <t>(3,14+0,50*2+3,66)*2*2,40</t>
  </si>
  <si>
    <t>výkaz viz trapézový plech</t>
  </si>
  <si>
    <t>mč 1.01; 5,15</t>
  </si>
  <si>
    <t>mč 1.07; 5,72</t>
  </si>
  <si>
    <t>mč 1.08; 2,75</t>
  </si>
  <si>
    <t>mč 1.09; 8,88</t>
  </si>
  <si>
    <t>mč 1.10; 8,83</t>
  </si>
  <si>
    <t>mč 1.14; 8,77</t>
  </si>
  <si>
    <t>mč 1.15; 9,03</t>
  </si>
  <si>
    <t>mč 1.17; 5,36</t>
  </si>
  <si>
    <t>mč 1.18; 5,79</t>
  </si>
  <si>
    <t>mč 1.21; 3,11</t>
  </si>
  <si>
    <t>mč 1.23; 3,26</t>
  </si>
  <si>
    <t>mč 1.24; 9,61</t>
  </si>
  <si>
    <t>mč 1.25; 5,13</t>
  </si>
  <si>
    <t>mč 1.30; 2,20</t>
  </si>
  <si>
    <t>mč 2.06; 4,64</t>
  </si>
  <si>
    <t>mč 2.07; 2,75</t>
  </si>
  <si>
    <t>mč 2.08; 8,88</t>
  </si>
  <si>
    <t>mč 2.09; 8,83</t>
  </si>
  <si>
    <t>mč 2.13; 8,77</t>
  </si>
  <si>
    <t>mč 2.16; 4,21</t>
  </si>
  <si>
    <t>mč 2.17; 5,00</t>
  </si>
  <si>
    <t>mč 2.18; 4,56</t>
  </si>
  <si>
    <t>mč 2.19; 2,66</t>
  </si>
  <si>
    <t>mč 2.26; 5,67</t>
  </si>
  <si>
    <t>mč 2.27; 2,52</t>
  </si>
  <si>
    <t>mč 2.29; 2,50</t>
  </si>
  <si>
    <t>mč 2.29; 5,32</t>
  </si>
  <si>
    <t>(0,95*2+1,10)*(1,18+0,095)</t>
  </si>
  <si>
    <t>(48,02+1,00*2)*(7,01+0,75)</t>
  </si>
  <si>
    <t>Keramický obklad - dodávka</t>
  </si>
  <si>
    <t>kastlíky - 2850 mm;  (3+3)</t>
  </si>
  <si>
    <t>kastlíky - 3150 mm;  (1+1)</t>
  </si>
  <si>
    <t>kastlíky - 3150 mm;  (3+3)</t>
  </si>
  <si>
    <t>(2,535*2+3,14)*(1,33+0,235)</t>
  </si>
  <si>
    <t>boky;  (2*13,99+3,18) *0,43</t>
  </si>
  <si>
    <t>boky;  (2*48,98+2,75) *0,43</t>
  </si>
  <si>
    <t>kari 150x150x4 mm 1,35kg/m2</t>
  </si>
  <si>
    <t>mč 1.03; 20,26</t>
  </si>
  <si>
    <t>mč 1.06; 17,49</t>
  </si>
  <si>
    <t>mč 1.11; 20,26</t>
  </si>
  <si>
    <t>mč 1.22; 18,21</t>
  </si>
  <si>
    <t>mč 2.02; 20,26</t>
  </si>
  <si>
    <t>mč 2.05; 17,84</t>
  </si>
  <si>
    <t>mč 2.10; 20,26</t>
  </si>
  <si>
    <t>mč 2.20; 20,57</t>
  </si>
  <si>
    <t>mč 2.25; 13,44</t>
  </si>
  <si>
    <t>obvodová stěna</t>
  </si>
  <si>
    <t>(47,50+1,00*2 -0,12*26)*6,82</t>
  </si>
  <si>
    <t>PD06; 109,380*1,35/1000*1,17</t>
  </si>
  <si>
    <t>kastlíky - 2650 mm;  (2+1+1)</t>
  </si>
  <si>
    <t>kastlíky - 3150 mm;  (3+7+6)</t>
  </si>
  <si>
    <t>(3,84+11,65+1,83+8,40*2)*1,25</t>
  </si>
  <si>
    <t>Výměra bez ztr.</t>
  </si>
  <si>
    <t>mč 1.05; 7,50*5</t>
  </si>
  <si>
    <t>mč 1.13; 7,50*5</t>
  </si>
  <si>
    <t>mč 1.16; 4,85*2</t>
  </si>
  <si>
    <t>mč 2.04; 7,50*5</t>
  </si>
  <si>
    <t>mč 2.12; 7,50*5</t>
  </si>
  <si>
    <t>(1,00*2+6,00)*(7,01+0,60+0,26)</t>
  </si>
  <si>
    <t>(0,95+0,93+1,80*2)*(1,18+0,235)</t>
  </si>
  <si>
    <t>(42,65*0,30+322,663*0,40)*0,050</t>
  </si>
  <si>
    <t>(48,02+1,00*2)*(7,01+0,60+0,26)</t>
  </si>
  <si>
    <t>kastlíky - 3150 mm;  (3+8+5 +3)</t>
  </si>
  <si>
    <t>-0,90*1,97*2-2,50*0,75-2,20*0,75</t>
  </si>
  <si>
    <t>-0,90*1,97*2-2,50*0,75-2,20*1,50</t>
  </si>
  <si>
    <t>(8,02*5,93 +5,79*5,93 +3,15*5,60)</t>
  </si>
  <si>
    <t>7131: Izolace tepelné v podlahách</t>
  </si>
  <si>
    <t>Koberec tl. 8 mm - dodávka / PD02</t>
  </si>
  <si>
    <t>((47,55+0,60*2)+18,10)*2*0,90*1,05</t>
  </si>
  <si>
    <t>(1,20*2+0,80*2+2,58+1,25+0,82)*3,21</t>
  </si>
  <si>
    <t>-(3,84+11,65+1,83+8,40*2)*0,15*0,30</t>
  </si>
  <si>
    <t>-(3,84+11,65+1,83+8,40*2)*1,10*0,30</t>
  </si>
  <si>
    <t>osa 12,13,14; 7,65*3+2,60+2,10+2,20</t>
  </si>
  <si>
    <t>7672: Dveře vnější</t>
  </si>
  <si>
    <t>mč 1.25; 6,50+8,00</t>
  </si>
  <si>
    <t>předpoklad 50kg/m3</t>
  </si>
  <si>
    <t>stěny;     775,649</t>
  </si>
  <si>
    <t>0063: Podlahy a podlahové konstrukce</t>
  </si>
  <si>
    <t>Penetrace podkladu povlakových podlah</t>
  </si>
  <si>
    <t>7663: Dveře vnitřní</t>
  </si>
  <si>
    <t>Celkem (včetně DPH)</t>
  </si>
  <si>
    <t>7622: Stěny tesařské</t>
  </si>
  <si>
    <t>mč 1.02; 5,60+2,60*2</t>
  </si>
  <si>
    <t>mč 1.05; 2,55*7,35*6</t>
  </si>
  <si>
    <t>mč 1.13; 2,55*7,35*6</t>
  </si>
  <si>
    <t>mč 1.16; 2,40*4,90*3</t>
  </si>
  <si>
    <t>mč 2.01; 5,60+2,60*3</t>
  </si>
  <si>
    <t>mč 2.04; 2,55*7,35*6</t>
  </si>
  <si>
    <t>mč 2.12; 2,55*7,35*6</t>
  </si>
  <si>
    <t>odpočet keram obklad</t>
  </si>
  <si>
    <t>odpočet zděných pasů</t>
  </si>
  <si>
    <t>pod výtahovou šachtu</t>
  </si>
  <si>
    <t>099.: Přesun hmot HSV</t>
  </si>
  <si>
    <t>7677: Opláštění fasád</t>
  </si>
  <si>
    <t>mč 2.28+2.30; 13,50*2</t>
  </si>
  <si>
    <t>-0,90*1,97-0,80*1,97-2,00*1,50*2-2,50*0,75</t>
  </si>
  <si>
    <t>7632: Konstrukce montované - sadrovlaknité</t>
  </si>
  <si>
    <t>9,61+47,47+17,10+7,04+6,18+4,46+10,74+6,78</t>
  </si>
  <si>
    <t>7631: Konstrukce montované - sádrokartonové</t>
  </si>
  <si>
    <t>Polystyren extrudovaný tl. 200 mm - dodávka</t>
  </si>
  <si>
    <t>SDK příčky a předstěny</t>
  </si>
  <si>
    <t>mč 2.22; 8,10*3+7,40*2</t>
  </si>
  <si>
    <t>Podlaha vinylová tl. 2,5 mm - dodávka / PD03</t>
  </si>
  <si>
    <t>boky;  (2*24,40+5,93  +2*17,17+2*5,93) *0,43</t>
  </si>
  <si>
    <t>tl.140+160mm - 2x;  (23,50*2,50 +11,50*1,50)</t>
  </si>
  <si>
    <t>771.: Podlahy z dlaždic</t>
  </si>
  <si>
    <t xml:space="preserve">Montáž modulů jeřábem_x000D_
</t>
  </si>
  <si>
    <t>mč 1.16; 3,65+8,60*0,31</t>
  </si>
  <si>
    <t>mč 1.19; 6,60+1,50*0,70</t>
  </si>
  <si>
    <t>mč 1.20; 3,70+1,40*0,70</t>
  </si>
  <si>
    <t>mč 2.14; 2,15+3,15*0,70</t>
  </si>
  <si>
    <t>mč 2.23+2.24; 5,60+8,34</t>
  </si>
  <si>
    <t>mč 2.23; 1,90+3,80*0,50</t>
  </si>
  <si>
    <t>mč 2.28; 4,40+1,60*0,70</t>
  </si>
  <si>
    <t>mč 2.30; 4,40+1,60*0,70</t>
  </si>
  <si>
    <t>odpočet SK01b;  -37,468</t>
  </si>
  <si>
    <t>(20,48*(7,50+7,41)/2  -13,99*3,18 -11,09*2,76)</t>
  </si>
  <si>
    <t>(47,40+18,80+17,30+1,10+6,20+23,50+18,80)*3,21</t>
  </si>
  <si>
    <t>-0,70*1,97*3-0,90*1,97*4-0,80*1,97*5-1,20*2,00</t>
  </si>
  <si>
    <t>(6,14*2+4,20*2+1,25*2+2,855*2+0,645+0,845)*2,40</t>
  </si>
  <si>
    <t>tl.140+160mm - 2x;  (23,50*2,50 +11,50*1,50) *2</t>
  </si>
  <si>
    <t>mč 1.02; 42,60+3,00*0,70</t>
  </si>
  <si>
    <t>mč 1.19+1.20; 4,20+13,50</t>
  </si>
  <si>
    <t>mč 2.01; 48,50+5,60*0,70</t>
  </si>
  <si>
    <t>mč 2.22; 9,20+14,50*0,41</t>
  </si>
  <si>
    <t>(48,98*7,41 -24,41*5,93 -24,57*3,18 -22,00*2,76)</t>
  </si>
  <si>
    <t>-0,90*1,97*14-0,80*1,97*5-2,515*2,00-2,50*0,75*2</t>
  </si>
  <si>
    <t>(23,50+18,64+23,515+5,60+16,995+16,25+23,25)*3,35</t>
  </si>
  <si>
    <t>mč 1.26+okolní; 6,00+1,50</t>
  </si>
  <si>
    <t>mč 2.15+2.17; 17,94+27,49</t>
  </si>
  <si>
    <t>Deska stavební sádrokartonová WHITE 12,5 - dodávka</t>
  </si>
  <si>
    <t>Pás asfaltovaný modifikovaný SBS tl. 4 mm - dodávka</t>
  </si>
  <si>
    <t>Disperzní penetrační nátěr</t>
  </si>
  <si>
    <t>mč 1.05; 17,60*(0,25+0,31)</t>
  </si>
  <si>
    <t>mč 1.13; 17,60*(0,25+0,31)</t>
  </si>
  <si>
    <t>mč 2.04; 17,60*(0,25+0,31)</t>
  </si>
  <si>
    <t>mč 2.12; 17,60*(0,25+0,31)</t>
  </si>
  <si>
    <t>764.: Konstrukce klempířské</t>
  </si>
  <si>
    <t>767.: Konstrukce zámečnické</t>
  </si>
  <si>
    <t>768.: Plastová okna a dveře</t>
  </si>
  <si>
    <t>mezipodesta schodiště; 9,00</t>
  </si>
  <si>
    <t>ostění otvorů; (5,32) *0,26</t>
  </si>
  <si>
    <t>-0,70*1,97*3-0,90*1,97*5-0,80*1,97-1,10*2,00-1,20*2,00</t>
  </si>
  <si>
    <t>7133: Izolace tepelné střech</t>
  </si>
  <si>
    <t>obklad trámů kde jsou příčky</t>
  </si>
  <si>
    <t>odpočet otvorů; -(1,65*0,30)</t>
  </si>
  <si>
    <t>odpočet otvorů; -(2,50*0,30)</t>
  </si>
  <si>
    <t>odpočet otvorů; -(5,32*0,30)</t>
  </si>
  <si>
    <t>odpočet otvorů; -(5,32*6,46)</t>
  </si>
  <si>
    <t>SDK podhledy; 317,115+18,945+45,740+90,350+589,710+97,120</t>
  </si>
  <si>
    <t>Montáž parotěsné zábrany stěn</t>
  </si>
  <si>
    <t>Základové desky ze ŽB C 20/25</t>
  </si>
  <si>
    <t>moduly š.2,5m;  (8,30*2,30*4)</t>
  </si>
  <si>
    <t>ostění otvorů; (2*6,46) *0,26</t>
  </si>
  <si>
    <t>průměrný pův. terén cca -0,45</t>
  </si>
  <si>
    <t>(25,08*7,35 -24,40*5,93  +18,58*(7,35+7,48)/2 -17,17*5,93)</t>
  </si>
  <si>
    <t>-0,90*1,97*19-0,80*1,97*4-0,70*1,97-2,515*2,00-2,50*0,75*2</t>
  </si>
  <si>
    <t>odpočet otvorů; -(1,10*0,30*2)</t>
  </si>
  <si>
    <t>odpočet plech 0,63 mm;  -76,36</t>
  </si>
  <si>
    <t>odpočet plech 1,00 mm;  -76,36</t>
  </si>
  <si>
    <t>ostění otvorů; (2*5,32+2*6,46)</t>
  </si>
  <si>
    <t>mč 1.04; 9,20+(2,50*3+1,10)*0,70</t>
  </si>
  <si>
    <t>mč 1.12; 9,20+(2,50*3+1,10)*0,70</t>
  </si>
  <si>
    <t>mč 2.03; 9,20+(2,50*3+1,10)*0,70</t>
  </si>
  <si>
    <t>mč 2.11; 9,20+(2,50*3+1,10)*0,70</t>
  </si>
  <si>
    <t>mč 2.21; 9,20+(2,50*3+1,10)*0,70</t>
  </si>
  <si>
    <t>osa D,E - podél modulů 2A; 23,60*2</t>
  </si>
  <si>
    <t>osa D,E - podél modulů 2B; 23,60*2</t>
  </si>
  <si>
    <t>(20,48*7,35  -8,42*5,93-1,10*0,57  -6,19*5,93 -1,10*0,57  -3,15*5,60)</t>
  </si>
  <si>
    <t>7132: Izolace teplené stěn a stropů</t>
  </si>
  <si>
    <t>Základové pásy z betonu tř. C 20/25</t>
  </si>
  <si>
    <t>odpočet zděných základů - mezi pasy</t>
  </si>
  <si>
    <t>(47,55*2+18,60*2+2,10+22,00+4,70+36,60*2+6,465*2+7,50+1,00*2+1,40)*1,25</t>
  </si>
  <si>
    <t>kolem výtahové šachty; 2,95*2+3,40*2</t>
  </si>
  <si>
    <t>SDK podhled základní penetrační nátěr</t>
  </si>
  <si>
    <t>Stěrková hydroizolace tl. 2 mm / PD05</t>
  </si>
  <si>
    <t>Stěrková hydroizolace tl. 2 mm / PD06</t>
  </si>
  <si>
    <t>0021: Úpravy podloží a základové spáry</t>
  </si>
  <si>
    <t>Deska dřevovláknitá tl.60 mm - dodávka</t>
  </si>
  <si>
    <t>Výztuž mazanin svařovanými sítěmi Kari</t>
  </si>
  <si>
    <t>Zřízení bednění stěn základových desek</t>
  </si>
  <si>
    <t>průměrný terén po sejmutí ornice -0,65</t>
  </si>
  <si>
    <t>venkovní podhled - přesah 2.np;  76,00</t>
  </si>
  <si>
    <t>-(47,55*2+18,60*2+2,10+22,00+4,70+36,60*2+6,465*2+7,50+1,00*2+1,40)*0,15*0,40</t>
  </si>
  <si>
    <t>-(47,55*2+18,60*2+2,10+22,00+4,70+36,60*2+6,465*2+7,50+1,00*2+1,40)*1,10*0,40</t>
  </si>
  <si>
    <t>osa D,E pravá část; 2,60+2,50+1,90+8,30</t>
  </si>
  <si>
    <t>7111: Izolace proti vodě - spodní stavba</t>
  </si>
  <si>
    <t>Montáž desek tl. 2 x 12,5 mm SDK podhled</t>
  </si>
  <si>
    <t>mč 2.22; 2,50*7,30*4+2,00*7,30+2,10*8,10</t>
  </si>
  <si>
    <t>boky;  (2*8,42+5,93-1,10+2*0,57  +2*6,19+5,93-1,10+2*0,57  +2*3,15+2*5,60) *0,43</t>
  </si>
  <si>
    <t>Folie parotěsná tloušťka 0,2 mm - dodávka</t>
  </si>
  <si>
    <t>Odstranění bednění stěn základových desek</t>
  </si>
  <si>
    <t>odpočet otvorů; -(2,00*0,60*2 +1,65*2,70)</t>
  </si>
  <si>
    <t>výkop na HH monolitických pasů tj. -1,705</t>
  </si>
  <si>
    <t>Dlažba keramická tl. 10 mm - dodávka / PD06</t>
  </si>
  <si>
    <t>kolem výtahové šachty; (2,95*2+3,40*2)*1,05</t>
  </si>
  <si>
    <t>Lepení textilních pásů - včetně soklové lišty</t>
  </si>
  <si>
    <t>kolem výtahové šachty; (2,95*2+3,40*2)*1,05*2</t>
  </si>
  <si>
    <t>SDK stěna předsazená základní penetrační nátěr</t>
  </si>
  <si>
    <t>(825,594+20,984+9,534+33,293+36,016+540,122+41,837+20,695+7,223+17,308+5,056+14,525+9,774)*2</t>
  </si>
  <si>
    <t>76,90+20,26+23,38+17,49+5,72+2,75+8,88+20,26+23,38+8,77+5,36+5,79+10,67+18,45+3,11+18,21+3,26</t>
  </si>
  <si>
    <t>Nakládání výkopku z hornin tř. 1 až 4 do 100 m3</t>
  </si>
  <si>
    <t>Příplatek k mazaninám za přidání PP mikrovláken</t>
  </si>
  <si>
    <t>Samonivelační vytvrzovací stěrka tl 3 mm / PD05</t>
  </si>
  <si>
    <t>Samonivelační vytvrzovací stěrka tl 4 mm / PD02</t>
  </si>
  <si>
    <t>Samonivelační vytvrzovací stěrka tl 8 mm / PD01</t>
  </si>
  <si>
    <t>Samonivelační vytvrzovací stěrka tl 9 mm / PD03</t>
  </si>
  <si>
    <t>Mazanina tl 250 mm z betonu prostého tř. C 16/20</t>
  </si>
  <si>
    <t>Nájem ochranné plachty - za celou dobu používání</t>
  </si>
  <si>
    <t>Výztuž základových desek svařovanými sítěmi Kari</t>
  </si>
  <si>
    <t>0094: Lešení, systémové bednění a stavební výtahy</t>
  </si>
  <si>
    <t>ostění otvorů; ((2*2,00+2*0,60)*2 +2*1,65+2*2,70)</t>
  </si>
  <si>
    <t>vytažení na stěny;  (2*19,00+2*47,50+2*1,00)*0,35</t>
  </si>
  <si>
    <t>vytažení na stěny;  (2*19,00+2*47,50+2*1,00)*0,54</t>
  </si>
  <si>
    <t>Mazanina tl do 80 mm z betonu prostého tř. C 16/20</t>
  </si>
  <si>
    <t>Mazanina tl do 80 mm z betonu prostého tř. C 20/25</t>
  </si>
  <si>
    <t>Sejmutí ornice s přemístěním na vzdálenost do 50 m</t>
  </si>
  <si>
    <t>Montáž ochranné plachty z textilie z umělých vláken</t>
  </si>
  <si>
    <t>Výztuž základových pásů betonářskou ocelí 10 505 (R)</t>
  </si>
  <si>
    <t>0095: Dokončovací konstrukce a práce pozemních staveb</t>
  </si>
  <si>
    <t>Demontáž ochranné plachty z textilie z umělých vláken</t>
  </si>
  <si>
    <t>Deska z extrudovaného polystyrénu XPS tloušťka 240 mm</t>
  </si>
  <si>
    <t>Polštáře zhutněné pod základy ze štěrkopísku tříděného</t>
  </si>
  <si>
    <t>kolem výtahové šachty; (2,95*2+3,40*2)*5,36*1,17*0,001</t>
  </si>
  <si>
    <t>Minerální deska pro kročejový útlum tl. 10 mm - dodávka</t>
  </si>
  <si>
    <t>odpočet plochy profilů; -(19,00*28+47,50*4+8,26*8)*0,10</t>
  </si>
  <si>
    <t>ostění otvorů; ((2*2,00+2*0,60)*2 +2*1,65+2*2,70) *0,26</t>
  </si>
  <si>
    <t>(24,05+3,43+7,70+3,475+8,00+24,10+7,70+3,455+7,05+9,13+7,67+8,00+3,535+5,56+3,00+5,64+0,90*2+3,44+1,10*2)*3,21</t>
  </si>
  <si>
    <t>(3,14*2+3,14+6,14*2+2,62*2+1,57*2+1,60*2+2,85+2,80+6,14+8,105+1,975+2,56+3,14+2,17+0,90+2,89*2+5,075+3,70*2)*3,21</t>
  </si>
  <si>
    <t>Hloubení rýh š do 600 mm v hornině tř. 3 objemu do 100 m3</t>
  </si>
  <si>
    <t>odpočet otvorů; -(2,50*1,50*3 +2,50*2,25*3  +1,10*2,85*4)</t>
  </si>
  <si>
    <t>7625: Konstrukce tesařské - podlahy a podlahové konstrukce</t>
  </si>
  <si>
    <t>mč 1.25-1.31; 17,00*2+2,40+17,10+7,04+6,18+4,46+10,74+6,78</t>
  </si>
  <si>
    <t>(3,14*2+6,14+2,56+3,14+6,14+2,56+2,56+7,00+10,90+6,05+6,50+2,875*3+1,51*2+2,715*2+7,70+3,14*2-1,415+1,34+3,825)*3,35</t>
  </si>
  <si>
    <t>Hloubení jam nezapažených v hornině tř. 3 objemu do 5000 m3</t>
  </si>
  <si>
    <t>Fólie separační PE slepovaná ve spojích tl. 0,2 mm - dodávka</t>
  </si>
  <si>
    <t>Přesun hmot procentní pro kce tesařské v objektech v do 12 m</t>
  </si>
  <si>
    <t>odpočet otvorů; -(2,50*1,50*3 +2,50*2,25*3  +1,10*2,85*4) xx</t>
  </si>
  <si>
    <t>kolem výtahové šachty; 2,95*2*0,40+3,40*2*0,35+2,95*3,40*0,20</t>
  </si>
  <si>
    <t>Pás asfaltový samolepící, parozábrana, tloušťka 2 mm - dodávka</t>
  </si>
  <si>
    <t>(24,05-1,15*2+3,14*3+3,14*3+3,62+7,70+24,10+7,70+3,355+15,00+5,50+5,395+6,30+8,77+1,80+1,80+1,87+2,185+2,56+1,10+1,325)*3,35</t>
  </si>
  <si>
    <t>Přesun hmot procentní pro izolace tepelné v objektech v do 12 m</t>
  </si>
  <si>
    <t>Příplatek za přehlazení povrchu betonové desky pod hydroizolaci</t>
  </si>
  <si>
    <t>Trapézový plech TR 92/305, tloušťka 0,63 mm - dodávka - střecha</t>
  </si>
  <si>
    <t>Trapézový plech TR 92/305, tloušťka 0,75 mm - dodávka - střecha</t>
  </si>
  <si>
    <t>Zásyp jam, šachet rýh nebo kolem objektů sypaninou se zhutněním</t>
  </si>
  <si>
    <t>odpočet otvorů; -(2,50*1,50 +2,50*2,25   +2,00*2,25  +1,10*2,85)</t>
  </si>
  <si>
    <t>(0,42*2+0,56*2+0,50+0,915+0,85*2+1,10+1,75*2+0,66*2+0,97*2+0,775+1,40+0,62+0,56+0,90+1,515+0,68*2+1,22+0,33+0,64+0,56+1,70)*3,21</t>
  </si>
  <si>
    <t>Přesun hmot procentní pro krytiny povlakové v objektech v do 12 m</t>
  </si>
  <si>
    <t>Přesun hmot procentní pro obklady keramické v objektech v do 12 m</t>
  </si>
  <si>
    <t>Přesun hmot procentní pro podlahy povlakové v objektech v do 12 m</t>
  </si>
  <si>
    <t>Přesun hmot procentní pro podlahy z dlaždic v objektech v do 12 m</t>
  </si>
  <si>
    <t>Montáž izolace tepelné spodem stropů v systému provětrávané fasády</t>
  </si>
  <si>
    <t>Montáž překrytí izolace tepelné stěn v systému provětrávané fasády</t>
  </si>
  <si>
    <t>Provedení izolace proti zemní vlhkosti pásy přitavením svislé NAIP</t>
  </si>
  <si>
    <t>50,17+20,26+23,38+17,84+4,64+2,75+8,88+20,26+23,38+8,77+17,94+4,21+27,49+4,56+2,66+20,57+22,40+7,47+13,44+5,67+2,52+18,87+5,32+19,59</t>
  </si>
  <si>
    <t>Deska z pěnového polystyrenu EPS 200 S 1000 x 500 x 60 mm - dodávka</t>
  </si>
  <si>
    <t>Deska z pěnového polystyrenu EPS 200 S 1000 x 500 x 80 mm - dodávka</t>
  </si>
  <si>
    <t>Montáž izolace tepelné stěn a základů v systému provětrávané fasády</t>
  </si>
  <si>
    <t>Vyčištění budov bytové a občanské výstavby při výšce podlaží do 4 m</t>
  </si>
  <si>
    <t>odpočet otvorů; -(2,20*0,60*2 +2,20*1,35*3 +2,20*2,10   +2,50*2,70)</t>
  </si>
  <si>
    <t>Deska z pěnového polystyrenu EPS 200 S 1000 x 500 x 100 mm - dodávka</t>
  </si>
  <si>
    <t>Přesun hmot procentní pro konstrukce klempířské v objektech v do 12 m</t>
  </si>
  <si>
    <t>Přesun hmot procentní pro konstrukce truhlářské v objektech v do 12 m</t>
  </si>
  <si>
    <t>Přesun hmot procentní pro zámečnické konstrukce v objektech v do 12 m</t>
  </si>
  <si>
    <t>Provedení izolace proti zemní vlhkosti pásy přitavením vodorovné NAIP</t>
  </si>
  <si>
    <t>Trapézový plech TR 92/305, tloušťka 1,00 mm - dodávka - strop nad 1.np</t>
  </si>
  <si>
    <t>Trapézový plech TR 92/305, tloušťka 1,50 mm - dodávka - strop nad 1.np</t>
  </si>
  <si>
    <t>odpočet otvorů; -(2,50*1,50*3 +2,50*2,25*3  +1,10*2,85*2 +1,10*2,25*2)</t>
  </si>
  <si>
    <t>Vodorovné přemístění výkopku/sypaniny z horniny tř. 1 až 4 - na skládku</t>
  </si>
  <si>
    <t>Trapézový plech TR 92/305, tloušťka 0,63 mm - dodávka - opláštění fasády</t>
  </si>
  <si>
    <t>Přesun hmot procentní pro sádrokartonové konstrukce v objektech v do 12 m</t>
  </si>
  <si>
    <t>Přesun hmot procentní pro sádrokartonové konstrukce v objektech v do 24 m</t>
  </si>
  <si>
    <t>(0,70+1,50+0,44*2+0,575*2+0,48+0,90+0,88*2+1,80*2+0,65*2+0,755+0,96+0,35+1,40+0,62*2+1,405+0,57+1,47+1,59+1,02+0,625+1,60+1,59+1,26+1,10+0,26)*3,35</t>
  </si>
  <si>
    <t>zásyp z úrovně HH monolitických pasů tj. -1,705 pod násyp ze štěrku - 0,605</t>
  </si>
  <si>
    <t>Provedení izolace proti zemní vlhkosti svislé za studena nátěrem penetračním</t>
  </si>
  <si>
    <t>Obložení stěn z desek OSB tl 18 mm nebroušených na pero a drážku šroubovaných</t>
  </si>
  <si>
    <t>odpočet otvorů; -(2,50*1,50*3 +2,50*2,25*3  +1,10*2,85*2 +1,10*(2,85-0,30)*2)</t>
  </si>
  <si>
    <t>ostění otvorů; (2*2,50+2*1,50 +2*2,50+2*2,25   +2*2,00+2*2,25  +2*1,10+2*2,85)</t>
  </si>
  <si>
    <t>Obložení stropu z desek OSB tl 18 mm nebroušených na pero a drážku šroubovaných</t>
  </si>
  <si>
    <t>Provedení izolace proti zemní vlhkosti vodorovné za studena nátěrem penetračním</t>
  </si>
  <si>
    <t>Obložení stěn z desek CETRIS tl 18 mm nebroušených na pero a drážku šroubovaných</t>
  </si>
  <si>
    <t>Základní akrylátová jednonásobná penetrace podkladu v místnostech výšky do 3,80m</t>
  </si>
  <si>
    <t>Bednění střech rovných z desek OSB tl 22 mm na pero a drážku šroubovaných na rošt</t>
  </si>
  <si>
    <t>Podlaha vinylová tl. 2,5 mm - zátěžový vinyl se schodovou hranou - dodávka / PD04</t>
  </si>
  <si>
    <t>ostění otvorů; (2*2,50+2*1,50 +2*2,50+2*2,25   +2*2,00+2*2,25  +1,10+2*2,85) *0,26</t>
  </si>
  <si>
    <t>Montáž izolace tepelné stěn a základů lepením celoplošně rohoží, pásů, dílců, desek</t>
  </si>
  <si>
    <t>Montáž opláštění stěn ocelových kcí z tvarovaných ocelových plechů, budov v do 12 m</t>
  </si>
  <si>
    <t>Kontaktní difuzně otevřená netkaná textilie, odstín černá, tloušťka 0,4 mm - dodávka</t>
  </si>
  <si>
    <t>Montáž lešení řadového modulového lehkého zatížení do 200 kg/m2 š do 0,9 m v do 10 m</t>
  </si>
  <si>
    <t>Nájem lešení řadového modulového lehkého š 0,9 m v do 25 m - za celou dobu používání</t>
  </si>
  <si>
    <t>odpočet otvorů; -(2,50*0,75*3 +2,50*1,50*8 +2,50*2,25*5   +2,20*0,75*3 +2,20*1,50*2)</t>
  </si>
  <si>
    <t>Montáž izolace tepelné podlah volně kladenými rohožemi, pásy, dílci, deskami 1 vrstva</t>
  </si>
  <si>
    <t>Montáž izolace tepelné podlah volně kladenými rohožemi, pásy, dílci, deskami 2 vrstvy</t>
  </si>
  <si>
    <t>Přesun hmot procentní pro izolace proti vodě, vlhkosti a plynům v objektech v do 12 m</t>
  </si>
  <si>
    <t>ostění otvorů; ((2*2,20+2*0,60)*2 +(2*2,20+2*1,35)*3 +2*2,20+2*2,10   +2*2,50+2*2,70)</t>
  </si>
  <si>
    <t>Demontáž lešení řadového modulového lehkého zatížení do 200 kg/m2 š do 0,9 m v do 10 m</t>
  </si>
  <si>
    <t>Dvojnásobné bílé malby  ze směsí za sucha dobře otěruvzdorných v místnostech do 3,80 m</t>
  </si>
  <si>
    <t>Montáž izolace tepelné podlah, stropů vrchem nebo střech překrytí separační fólií z PE</t>
  </si>
  <si>
    <t>Montáž izolace tepelné střech plochých tl přes 170 mm kotvené šrouby, budova v do 20 m</t>
  </si>
  <si>
    <t>Vodorovné přemístění výkopku z horniny tř. 1 až 4 na mezideponii - pro zásypy tam a zpět</t>
  </si>
  <si>
    <t>odpočet otvorů; -(2,50*1,50 +2,50*2,25   +2,00*0,60*2 +2,00*2,25  +1,65*2,70  +1,10*2,85)</t>
  </si>
  <si>
    <t>ostění otvorů; ((2*2,20+2*0,60)*2 +(2*2,20+2*1,35)*3 +2*2,20+2*2,10   +2,50+2*2,70) *0,26</t>
  </si>
  <si>
    <t>Základová zeď tl do 300 mm z tvárnic ztraceného bednění včetně výplně z betonu tř. C 16/20</t>
  </si>
  <si>
    <t>Základová zeď tl do 400 mm z tvárnic ztraceného bednění včetně výplně z betonu tř. C 16/20</t>
  </si>
  <si>
    <t>Podlahové kce podkladové z desek CETRIS tl 20 mm nebroušených na pero a drážku šroubovaných</t>
  </si>
  <si>
    <t>SDK obklad kovových kcí tvaru L š do 0,8 m desky 1xDF 15 - izolace minerální vlnou tl. 40 mm</t>
  </si>
  <si>
    <t>SDK obklad kovových kcí tvaru U š do 1,2 m desky 1xDF 15 - izolace minerální vlnou tl. 40 mm</t>
  </si>
  <si>
    <t>Sádrovláknitá podlaha tl 20 mm z desek tl 2x10 mm - kompletní provedení včetně napenetrování</t>
  </si>
  <si>
    <t>odpočet otvorů; -(2,50*1,50 +2,50*2,25   +2,00*0,60*2 +2,00*2,25  +1,65*2,70  +1,10*2,85) xx</t>
  </si>
  <si>
    <t>ostění otvorů; ((2*2,50+2*1,50)*3 +(2*2,50+2*2,25)*3  +(2*1,10+2*2,85)*2 +(2*1,10+2*2,25)*2)</t>
  </si>
  <si>
    <t>Montáž podlahovin z vinylu na stupnice šířky přes 300 mm - (stupně oblepeny v kuse beze spáry)</t>
  </si>
  <si>
    <t>ostění otvorů; ((2*2,50+2*1,50)*3 +(2*2,50+2*2,25)*3  +(1,10+2*2,85)*2 +(1,10+2*2,25)*2) *0,26</t>
  </si>
  <si>
    <t>Montáž podlahovin z vinylu na podstupnice výšky do 200 mm - (stupně oblepeny v kuse beze spáry)</t>
  </si>
  <si>
    <t>odpočet otvorů; -(2,50*1,50 +2,50*2,25   +2,00*0,60*2 +2,00*2,25  +1,65*(2,70-0,30)  +1,10*2,85)</t>
  </si>
  <si>
    <t>Lešení pomocné pro objekty pozemních staveb s lešeňovou podlahou v do 1,9 m zatížení do 150 kg/m2</t>
  </si>
  <si>
    <t>Montáž nosné konstrukce ocelových stropů a střech z tvarovaných ocelových plechů, budov v do 12 m</t>
  </si>
  <si>
    <t>Provedení povlakové krytiny střech do 10° podkladní vrstvy pásy na sucho samolepící - parozábrana</t>
  </si>
  <si>
    <t>Lepení lamel a čtverců z vinylu flexibilním lepidlem včetně armovacích vláken - včetně soklové lišty</t>
  </si>
  <si>
    <t>Deska minerální izolační tloušťka 140 mm, pro provětrávané fasády - (kg/m2 dle akustické studie a PBŘ)</t>
  </si>
  <si>
    <t>Deska minerální izolační tloušťka 160 mm, pro provětrávané fasády - (kg/m2 dle akustické studie a PBŘ)</t>
  </si>
  <si>
    <t>Deska minerální izolační tloušťka 240 mm, pro provětrávané fasády - (kg/m2 dle akustické studie a PBŘ)</t>
  </si>
  <si>
    <t>SDK05 - SDK stěna předsazená tl 245 mm profil CD deska GREEN 1x12,5 mm / kompletní systémové provedení</t>
  </si>
  <si>
    <t>SK01b - SDK stěna předsazená tl 183 mm profil CW+UW desky GREEN 2x12,5 mm / kompletní systémové provedení</t>
  </si>
  <si>
    <t>Tepelná izolace střechy z polystyrenu EPS - desky + spádové klíny - spád 2%, tloušťka 320-353 mm, dodávka</t>
  </si>
  <si>
    <t>SDK01, 03 - SDK stěna předsazená tl 150 mm profil CD deska GREEN 1x12,5 mm / kompletní systémové provedení</t>
  </si>
  <si>
    <t>SDK02, 04 - SDK stěna předsazená tl 200 mm profil CD deska GREEN 1x12,5 mm / kompletní systémové provedení</t>
  </si>
  <si>
    <t>PH01a - SDK podhled desky 1xA 12,5 bez TI dvouvrstvá spodní kce profil CD+UD - (celková výška podhledu 718 mm)</t>
  </si>
  <si>
    <t>PH01b - SDK podhled desky 1xA 12,5 bez TI dvouvrstvá spodní kce profil CD+UD - (celková výška podhledu 518 mm)</t>
  </si>
  <si>
    <t>PH01c - SDK podhled desky 1xA 12,5 bez TI dvouvrstvá spodní kce profil CD+UD - (celková výška podhledu 418 mm)</t>
  </si>
  <si>
    <t>PH03 - SDK podhled desky 2xDF 12,5 bez TI dvouvrstvá spodní kce profil CD+UD - (celková výška podhledu 718 mm)</t>
  </si>
  <si>
    <t>PH01a - SDK podhled deska 1xH2 12,5 bez TI dvouvrstvá spodní kce profil CD+UD - (celková výška podhledu 718 mm)</t>
  </si>
  <si>
    <t>ostění otvorů; ((2*2,50+2*0,75)*3 +(2*2,50+2*1,50)*8 +(2*2,50+2*2,25)*5   +(2*2,20+2*0,75)*3 +(2*2,20+2*1,50)*2)</t>
  </si>
  <si>
    <t>Přesun hmot pro budovy vícepodlažní v do 18 m z kovových dílců / není započítán přesun modulů - viz montáž jeřábem</t>
  </si>
  <si>
    <t>Montáž obkladů vnitřních keramických hladkých lepených flexibilním lepidlem - včetně rohových a ukončovacích profilů</t>
  </si>
  <si>
    <t>Montáž podlah keramických režných hladkých lepených flexibilním lepidlem - včetně případného soklu a přechodových lišt</t>
  </si>
  <si>
    <t>ostění otvorů; ((2*2,50+2*0,75)*3 +(2*2,50+2*1,50)*8 +(2*2,50+2*2,25)*5   +(2*2,20+2*0,75)*3 +(2*2,20+2*1,50)*2) *0,26</t>
  </si>
  <si>
    <t>odpočet otvorů; -(2,50*0,75*3 +2,50*1,50*7 +2,50*2,25*6   +2,20*0,75*3 +2,20*1,50*3   +2,00*0,75*2 +2,00*1,50*1 +2,00*2,25*1)</t>
  </si>
  <si>
    <t>odpočet otvorů; -(2,50*0,75*3 +2,50*1,50*8 +2,50*2,25*5   +2,20*0,75*3 +2,20*1,50*2   +2,20*0,60*2 +2,20*1,35*3 +2,20*2,10   +2,50*2,70)</t>
  </si>
  <si>
    <t>Napojení oken a dveří na okolní konstrukce z vnější strany - exterierovou paropropustnou voděodolnou větrotěsnou páskou - dodávka a montáž</t>
  </si>
  <si>
    <t>odpočet otvorů; -(2,50*0,75*3 +2,50*1,50*7 +2,50*2,25*6   +2,20*0,75*3 +2,20*1,50*3   +2,00*0,75*2 +2,00*1,50*1 +2,00*2,25*1   +5,32*6,46)</t>
  </si>
  <si>
    <t>odpočet otvorů; -(2,50*0,75*3 +2,50*1,50*8 +2,50*2,25*5   +2,20*0,75*3 +2,20*1,50*2   +2,20*0,60*2 +2,20*1,35*3 +2,20*2,10   +2,50*2,70) xx</t>
  </si>
  <si>
    <t>odpočet otvorů; -(2,50*0,75*3 +2,50*1,50*7 +2,50*2,25*6   +2,20*0,75*3 +2,20*1,50*3   +2,00*0,75*2 +2,00*1,50*1 +2,00*2,25*1   +5,32*6,46) xx</t>
  </si>
  <si>
    <t>PH02 - SDK podhled deska 1x akus. 12,5, min. izolace tl. 50 mm, dvouvrstvá spodní kce profil CD+UD - včetně vloženého černého vliesu tl. 0,1 mm</t>
  </si>
  <si>
    <t>odpočet otvorů; -(2,50*0,75*3 +2,50*1,50*8 +2,50*2,25*5   +2,20*0,75*3 +2,20*1,50*2   +2,20*0,60*2 +2,20*1,35*3 +2,20*2,10   +2,50*(2,70-0,30))</t>
  </si>
  <si>
    <t>SK03a - SDK příčka tl 100 mm profil CW+UW desky GREEN 1x12,5 mm - tepelná izolace z minerálních vláken tl. 60 mm / kompletní systémové provedení</t>
  </si>
  <si>
    <t>odpočet otvorů; -(2,50*0,75*3 +2,50*1,50*7 +2,50*2,25*6   +2,20*0,75*3 +2,20*1,50*3   +2,00*0,75*2 +2,00*1,50*1 +2,00*2,25*1   +5,32*(6,46-0,30))</t>
  </si>
  <si>
    <t>SK05 - SDK stěna předsazená tl 55 mm profil CW+UW deska RED 1x15 mm - tepelná izolace z minerálních vláken tl. 40 mm / kompletní systémové provedení</t>
  </si>
  <si>
    <t>SK01a - SDK stěna předsazená profil CW+UW deska 1xRED GREEN tl. 15 mm - tepelná izolace z minerálních vláken tl. 40 mm / kompletní systémové provedení</t>
  </si>
  <si>
    <t>SK02a - SDK příčka tl 150 mm profil CW+UW 100 desky RED GREEN 2x12,5 mm - tepelná izolace z minerálních vláken tl. 75 mm / kompletní systémové provedení</t>
  </si>
  <si>
    <t>SK01b - SDK stěna předsazená tl 75 mm profil CW+UW desky RED GREEN 2x12,5 mm - tepelná izolace z minerálních vláken tl. 50 mm / kompletní systémové provedení</t>
  </si>
  <si>
    <t>ostění otvorů; ((2*2,50+2*0,75)*3 +(2*2,50+2*1,50)*7 +(2*2,50+2*2,25)*6   +(2*2,20+2*0,75)*3 +(2*2,20+2*1,50)*3   +(2*2,00+2*0,75)*2 +2*2,00+2*1,50 +2*2,00+2*2,25)</t>
  </si>
  <si>
    <t>SK02b - SDK příčka instalační tl 280 mm zdvojený profil CW+UW desky GREEN 2x12,5 mm - tepelná izolace z minerálních vláken tl. 75 mm / kompletní systémové provedení</t>
  </si>
  <si>
    <t>SK03c - SDK příčka instalační tl 250 mm zdvojený profil CW+UW desky GREEN 1x12,5 mm - tepelná izolace z minerálních vláken tl. 60 mm / kompletní systémové provedení</t>
  </si>
  <si>
    <t>SK02d - SDK příčka instalační tl. 395 mm zdvojený profil CW+UW desky GREEN 2x12,5 mm - tepelná izolace z minerálních vláken tl. 75 mm / kompletní systémové provedení</t>
  </si>
  <si>
    <t>SK02e - SDK příčka instalační tl. 570 mm zdvojený profil CW+UW desky GREEN 2x12,5 mm - tepelná izolace z minerálních vláken tl. 75 mm / kompletní systémové provedení</t>
  </si>
  <si>
    <t>SK03d - SDK příčka instalační tl. 300 mm zdvojený profil CW+UW desky GREEN 1x12,5 mm - tepelná izolace z minerálních vláken tl. 60 mm / kompletní systémové provedení</t>
  </si>
  <si>
    <t>SK02c - SDK příčka instalační tl. 300 mm zdvojený profil CW+UW desky RED GREEN 2x12,5 mm - tepelná izolace z minerálních vláken tl. 75 mm / kompletní systémové provedení</t>
  </si>
  <si>
    <t>ostění otvorů; ((2*2,50+2*0,75)*3 +(2*2,50+2*1,50)*7 +(2*2,50+2*2,25)*6   +(2*2,20+2*0,75)*3 +(2*2,20+2*1,50)*3   +(2*2,00+2*0,75)*2 +2*2,00+2*1,50 +2*2,00+2*2,25) *0,26</t>
  </si>
  <si>
    <t>SK03b - SDK příčka tl 150 mm profil CW+UW desky GREEN 1x12,5 mm - tepelná izolace z minerálních vláken tl. 60 mm, instalační prostor 50 mm / kompletní systémové provedení</t>
  </si>
  <si>
    <t>SK04a - SDK příčka instalační tl 275 mm zdvojený profil CW+UW desky RED GREEN 2x12,5 mm - tepelná izolace z minerálních vláken tl. 40+75 mm / kompletní systémové provedení</t>
  </si>
  <si>
    <t>SK04b - SDK příčka instalační tl 370 mm zdvojený profil CW+UW desky RED GREEN 2x12,5 / 1x15 mm - tepelná izolace z minerálních vláken tl. 40+75 mm / kompletní systémové provedení</t>
  </si>
  <si>
    <t>SK04c - SDK příčka instalační tl 395 mm zdvojený profil CW+UW desky RED GREEN 2x12,5 / 1x15 mm - tepelná izolace z minerálních vláken tl. 40+75 mm / kompletní systémové provedení</t>
  </si>
  <si>
    <t>SK04d - SDK příčka instalační tl 470 mm zdvojený profil CW+UW desky RED GREEN 2x12,5 / 1x15 mm - tepelná izolace z minerálních vláken tl. 40+75 mm / kompletní systémové provedení</t>
  </si>
  <si>
    <t>Atypický předsazený krycí kastlík na žaluzie, rozměr 2650x330 mm, hloubka 150 mm - hladký ohýbaný hliníkový plech / hliníkový plech s ohýbanými bočnicemi v jednom kuse s kastlíkem (bez nýtování) - FA03</t>
  </si>
  <si>
    <t>Atypický předsazený krycí kastlík na žaluzie, rozměr 2850x330 mm, hloubka 150 mm - hladký ohýbaný hliníkový plech / hliníkový plech s ohýbanými bočnicemi v jednom kuse s kastlíkem (bez nýtování) - FA03</t>
  </si>
  <si>
    <t>Atypický předsazený krycí kastlík na žaluzie, rozměr 3150x330 mm, hloubka 150 mm - hladký ohýbaný hliníkový plech / hliníkový plech s ohýbanými bočnicemi v jednom kuse s kastlíkem (bez nýtování) - FA03</t>
  </si>
  <si>
    <t>Obklad fasády z plechových profilovaných kazet - pohledové ocelové kazety  tloušťka materiálu min.1 mm, tloušťka kazety 30 mm / včetně hliníkového nosného roštu tloušťka 50 mm s přerušeným tepelným mostem - FA01</t>
  </si>
  <si>
    <t>Obklad fasády z hladkých šablon např. Alubond - fasádní šablony např.  Alubond, tloušťka materiálu min. 4mm, tloušťka šablony 4 mm / včetně hliníkového nosného roštu tloušťka 475 mm s přerušeným tepelným mostem - FA02</t>
  </si>
  <si>
    <t>Obklad fasády z hladkých šablon např. Alubond (odstín antracit) - fasádní šablony např.  Alubond, tloušťka materiálu min. 4mm, tloušťka šablony 4 mm / včetně hliníkového nosného roštu tloušťka 76 mm s přerušeným tepelným mostem - FA05</t>
  </si>
  <si>
    <t>Obklad fasády z hladkých šablon např. Alubond (odstín světle šedá) - fasádní šablony např.  Alubond, tloušťka materiálu min. 4mm, tloušťka šablony 4 mm / včetně hliníkového nosného roštu tloušťka 76 mm s přerušeným tepelným mostem - FA06</t>
  </si>
  <si>
    <t>Obklad fasády z plechových profilovaných lamel  (odstíny oranžové a žluté) - pohledové plechové profilované lamely  tloušťka materiálu min.1 mm, tloušťka lamely 30 mm / včetně hliníkového nosného roštu tloušťka 50 mm s přerušeným tepelným mostem - FA04</t>
  </si>
  <si>
    <t>Bližší specifikace viz tabulky výrobků, pokud není uvedeno jinak jednotková cena zahrnuje dodávku i montáž.</t>
  </si>
  <si>
    <t>O01z</t>
  </si>
  <si>
    <t>ks</t>
  </si>
  <si>
    <t>O02</t>
  </si>
  <si>
    <r>
      <rPr>
        <b/>
        <sz val="9"/>
        <color indexed="8"/>
        <rFont val="Arial"/>
        <family val="2"/>
        <charset val="238"/>
      </rPr>
      <t>Plastové okno</t>
    </r>
    <r>
      <rPr>
        <sz val="9"/>
        <color indexed="8"/>
        <rFont val="Arial"/>
        <family val="2"/>
        <charset val="238"/>
      </rPr>
      <t xml:space="preserve">
- rozměr: 2 500x1 500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</si>
  <si>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O02z</t>
  </si>
  <si>
    <r>
      <rPr>
        <b/>
        <sz val="9"/>
        <color indexed="8"/>
        <rFont val="Arial"/>
        <family val="2"/>
        <charset val="238"/>
      </rPr>
      <t>Plastové okno s uzamykatelnou otevíratelnou polohou</t>
    </r>
    <r>
      <rPr>
        <sz val="9"/>
        <color indexed="8"/>
        <rFont val="Arial"/>
        <family val="2"/>
        <charset val="238"/>
      </rPr>
      <t xml:space="preserve">
- rozměr: 2 500x1 500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</si>
  <si>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O03</t>
  </si>
  <si>
    <t>O03s</t>
  </si>
  <si>
    <r>
      <rPr>
        <b/>
        <sz val="9"/>
        <color indexed="8"/>
        <rFont val="Arial"/>
        <family val="2"/>
        <charset val="238"/>
      </rPr>
      <t>Plastové okno se síťkou proti hmyzu</t>
    </r>
    <r>
      <rPr>
        <sz val="9"/>
        <color indexed="8"/>
        <rFont val="Arial"/>
        <family val="2"/>
        <charset val="238"/>
      </rPr>
      <t xml:space="preserve">
- rozměr: 2 500x1 500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</si>
  <si>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O03z</t>
  </si>
  <si>
    <t>O04s</t>
  </si>
  <si>
    <r>
      <rPr>
        <b/>
        <sz val="9"/>
        <color indexed="8"/>
        <rFont val="Arial"/>
        <family val="2"/>
        <charset val="238"/>
      </rPr>
      <t>Plastové okno se síťkou proti hmyzu</t>
    </r>
    <r>
      <rPr>
        <sz val="9"/>
        <color indexed="8"/>
        <rFont val="Arial"/>
        <family val="2"/>
        <charset val="238"/>
      </rPr>
      <t xml:space="preserve">
- rozměr: 2 500x750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</si>
  <si>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O04z</t>
  </si>
  <si>
    <r>
      <rPr>
        <b/>
        <sz val="9"/>
        <color indexed="8"/>
        <rFont val="Arial"/>
        <family val="2"/>
        <charset val="238"/>
      </rPr>
      <t>Plastové okno s uzamykatelnou otevíratelnou polohou</t>
    </r>
    <r>
      <rPr>
        <sz val="9"/>
        <color indexed="8"/>
        <rFont val="Arial"/>
        <family val="2"/>
        <charset val="238"/>
      </rPr>
      <t xml:space="preserve">
- rozměr: 2 500x750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</si>
  <si>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O05</t>
  </si>
  <si>
    <r>
      <rPr>
        <b/>
        <sz val="9"/>
        <color indexed="8"/>
        <rFont val="Arial"/>
        <family val="2"/>
        <charset val="238"/>
      </rPr>
      <t xml:space="preserve">Plastové okno </t>
    </r>
    <r>
      <rPr>
        <sz val="9"/>
        <color indexed="8"/>
        <rFont val="Arial"/>
        <family val="2"/>
        <charset val="238"/>
      </rPr>
      <t xml:space="preserve">
- rozměr: 2 200x1 500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</si>
  <si>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O05z</t>
  </si>
  <si>
    <r>
      <rPr>
        <b/>
        <sz val="9"/>
        <color indexed="8"/>
        <rFont val="Arial"/>
        <family val="2"/>
        <charset val="238"/>
      </rPr>
      <t>Plastové okno s uzamykatelnou otevíratelnou polohou</t>
    </r>
    <r>
      <rPr>
        <sz val="9"/>
        <color indexed="8"/>
        <rFont val="Arial"/>
        <family val="2"/>
        <charset val="238"/>
      </rPr>
      <t xml:space="preserve">
- rozměr: 2 200x1 500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</si>
  <si>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O06</t>
  </si>
  <si>
    <r>
      <rPr>
        <b/>
        <sz val="9"/>
        <color indexed="8"/>
        <rFont val="Arial"/>
        <family val="2"/>
        <charset val="238"/>
      </rPr>
      <t xml:space="preserve">Plastové okno </t>
    </r>
    <r>
      <rPr>
        <sz val="9"/>
        <color indexed="8"/>
        <rFont val="Arial"/>
        <family val="2"/>
        <charset val="238"/>
      </rPr>
      <t xml:space="preserve">
- rozměr: 2 200x750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</si>
  <si>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O06z</t>
  </si>
  <si>
    <r>
      <rPr>
        <b/>
        <sz val="9"/>
        <color indexed="8"/>
        <rFont val="Arial"/>
        <family val="2"/>
        <charset val="238"/>
      </rPr>
      <t>Plastové okno s uzamykatelnou otevíratelnou polohou</t>
    </r>
    <r>
      <rPr>
        <sz val="9"/>
        <color indexed="8"/>
        <rFont val="Arial"/>
        <family val="2"/>
        <charset val="238"/>
      </rPr>
      <t xml:space="preserve">
- rozměr: 2 200x750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</si>
  <si>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O07z</t>
  </si>
  <si>
    <r>
      <rPr>
        <b/>
        <sz val="9"/>
        <color indexed="8"/>
        <rFont val="Arial"/>
        <family val="2"/>
        <charset val="238"/>
      </rPr>
      <t>Plastové okno s uzamykatelnou otevíratelnou polohou</t>
    </r>
    <r>
      <rPr>
        <sz val="9"/>
        <color indexed="8"/>
        <rFont val="Arial"/>
        <family val="2"/>
        <charset val="238"/>
      </rPr>
      <t xml:space="preserve">
- rozměr: 2 200x2 250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</si>
  <si>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O08s</t>
  </si>
  <si>
    <r>
      <rPr>
        <b/>
        <sz val="9"/>
        <color indexed="8"/>
        <rFont val="Arial"/>
        <family val="2"/>
        <charset val="238"/>
      </rPr>
      <t>Plastové okno se síťkou proti hmyzu</t>
    </r>
    <r>
      <rPr>
        <sz val="9"/>
        <color indexed="8"/>
        <rFont val="Arial"/>
        <family val="2"/>
        <charset val="238"/>
      </rPr>
      <t xml:space="preserve">
- rozměr: 2 200x1 500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</si>
  <si>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O09</t>
  </si>
  <si>
    <r>
      <rPr>
        <b/>
        <sz val="9"/>
        <color indexed="8"/>
        <rFont val="Arial"/>
        <family val="2"/>
        <charset val="238"/>
      </rPr>
      <t xml:space="preserve">Plastové okno </t>
    </r>
    <r>
      <rPr>
        <sz val="9"/>
        <color indexed="8"/>
        <rFont val="Arial"/>
        <family val="2"/>
        <charset val="238"/>
      </rPr>
      <t xml:space="preserve">
- rozměr: 2 200x750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</si>
  <si>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O10z</t>
  </si>
  <si>
    <r>
      <rPr>
        <b/>
        <sz val="9"/>
        <color indexed="8"/>
        <rFont val="Arial"/>
        <family val="2"/>
        <charset val="238"/>
      </rPr>
      <t>Plastové okno s uzamykatelnou otevíratelnou polohou</t>
    </r>
    <r>
      <rPr>
        <sz val="9"/>
        <color indexed="8"/>
        <rFont val="Arial"/>
        <family val="2"/>
        <charset val="238"/>
      </rPr>
      <t xml:space="preserve">
- rozměr: 2 200x2 100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</si>
  <si>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O11</t>
  </si>
  <si>
    <r>
      <rPr>
        <b/>
        <sz val="9"/>
        <color indexed="8"/>
        <rFont val="Arial"/>
        <family val="2"/>
        <charset val="238"/>
      </rPr>
      <t xml:space="preserve">Plastové okno </t>
    </r>
    <r>
      <rPr>
        <sz val="9"/>
        <color indexed="8"/>
        <rFont val="Arial"/>
        <family val="2"/>
        <charset val="238"/>
      </rPr>
      <t xml:space="preserve">
- rozměr: 2 200x1350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</si>
  <si>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O11z</t>
  </si>
  <si>
    <r>
      <rPr>
        <b/>
        <sz val="9"/>
        <color indexed="8"/>
        <rFont val="Arial"/>
        <family val="2"/>
        <charset val="238"/>
      </rPr>
      <t>Plastové okno s uzamykatelnou otevíratelnou polohou</t>
    </r>
    <r>
      <rPr>
        <sz val="9"/>
        <color indexed="8"/>
        <rFont val="Arial"/>
        <family val="2"/>
        <charset val="238"/>
      </rPr>
      <t xml:space="preserve">
- rozměr: 2 200x1350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</si>
  <si>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O12</t>
  </si>
  <si>
    <r>
      <rPr>
        <b/>
        <sz val="9"/>
        <color indexed="8"/>
        <rFont val="Arial"/>
        <family val="2"/>
        <charset val="238"/>
      </rPr>
      <t xml:space="preserve">Plastové okno </t>
    </r>
    <r>
      <rPr>
        <sz val="9"/>
        <color indexed="8"/>
        <rFont val="Arial"/>
        <family val="2"/>
        <charset val="238"/>
      </rPr>
      <t xml:space="preserve">
- rozměr: 2 200x600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</si>
  <si>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O12z</t>
  </si>
  <si>
    <r>
      <rPr>
        <b/>
        <sz val="9"/>
        <color indexed="8"/>
        <rFont val="Arial"/>
        <family val="2"/>
        <charset val="238"/>
      </rPr>
      <t>Plastové okno s uzamykatelnou otevíratelnou polohou</t>
    </r>
    <r>
      <rPr>
        <sz val="9"/>
        <color indexed="8"/>
        <rFont val="Arial"/>
        <family val="2"/>
        <charset val="238"/>
      </rPr>
      <t xml:space="preserve">
- rozměr: 2 200x600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</si>
  <si>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O13s</t>
  </si>
  <si>
    <r>
      <rPr>
        <b/>
        <sz val="9"/>
        <color indexed="8"/>
        <rFont val="Arial"/>
        <family val="2"/>
        <charset val="238"/>
      </rPr>
      <t>Plastové okno se síťkou proti hmyzu</t>
    </r>
    <r>
      <rPr>
        <sz val="9"/>
        <color indexed="8"/>
        <rFont val="Arial"/>
        <family val="2"/>
        <charset val="238"/>
      </rPr>
      <t xml:space="preserve">
- rozměr: 2 000x600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</si>
  <si>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O14</t>
  </si>
  <si>
    <r>
      <rPr>
        <b/>
        <sz val="9"/>
        <color indexed="8"/>
        <rFont val="Arial"/>
        <family val="2"/>
        <charset val="238"/>
      </rPr>
      <t xml:space="preserve">Plastové okno </t>
    </r>
    <r>
      <rPr>
        <sz val="9"/>
        <color indexed="8"/>
        <rFont val="Arial"/>
        <family val="2"/>
        <charset val="238"/>
      </rPr>
      <t xml:space="preserve">
- rozměr: 2 500x750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neotvíravé</t>
    </r>
  </si>
  <si>
    <t>D01</t>
  </si>
  <si>
    <r>
      <t xml:space="preserve">Hliníková vstupní sestava dveří s bočními světlíky a horním nadsvětlíkem
</t>
    </r>
    <r>
      <rPr>
        <sz val="9"/>
        <color indexed="8"/>
        <rFont val="Arial"/>
        <family val="2"/>
        <charset val="238"/>
      </rPr>
      <t>- rozměr: 2 500x2 700 mm</t>
    </r>
    <r>
      <rPr>
        <b/>
        <sz val="9"/>
        <color indexed="8"/>
        <rFont val="Arial"/>
        <family val="2"/>
        <charset val="238"/>
      </rPr>
      <t xml:space="preserve">
</t>
    </r>
    <r>
      <rPr>
        <sz val="9"/>
        <color indexed="8"/>
        <rFont val="Arial"/>
        <family val="2"/>
        <charset val="238"/>
      </rPr>
      <t>- barva: interiér a exteriér antracit RAL 7016
- křídlo: izolační trojsklo, tepelný distanční rámeček; bezpečnostní zasklení; výplň čiré sklo a bezpečnostní polepy
- zárubeň a práh: součást systému, povrchová úprava v barvě interiér a exteriér antracit RAL 7016
- kování: celoobvodové; uzamykatelné; paniková klika
- neprůzvučnost: Rw = 30dB
- prostup tepla: U = 1,2Wm2K</t>
    </r>
  </si>
  <si>
    <t>D02</t>
  </si>
  <si>
    <r>
      <t xml:space="preserve">Hliníková vstupní sestava dveří s bočními světlíky a horním nadsvětlíkem pro zásobování
</t>
    </r>
    <r>
      <rPr>
        <sz val="9"/>
        <color indexed="8"/>
        <rFont val="Arial"/>
        <family val="2"/>
        <charset val="238"/>
      </rPr>
      <t>- rozměr: 1 650x2 700 mm
- barva: interiér a exteriér antracit RAL 7016
- křídlo: izlační trojsklo, tepelný distanční rámeček; bezpečnostní zasklení, výplň mléčné sklo
- zárubeň a práh: součást systému, povrchová úprava v barvě interiér a exteriér antracit RAL 7016
- kování: celoobvodové; uzamykatelné; paniková klika
- neprůzvučnost: Rw = 30dB
- prostup tepla: U = 1,2Wm2K</t>
    </r>
  </si>
  <si>
    <t>D03</t>
  </si>
  <si>
    <t>D04</t>
  </si>
  <si>
    <r>
      <rPr>
        <b/>
        <sz val="9"/>
        <color indexed="8"/>
        <rFont val="Arial"/>
        <family val="2"/>
        <charset val="238"/>
      </rPr>
      <t>Plastová sestava únikových dveří z objektu
-</t>
    </r>
    <r>
      <rPr>
        <sz val="9"/>
        <color indexed="8"/>
        <rFont val="Arial"/>
        <family val="2"/>
        <charset val="238"/>
      </rPr>
      <t xml:space="preserve"> rozměr: 1 100x2 850 mm
- barva: interiér bílá RAL 9016, exteriér antracit RAL 7016
- křídlo: izlační trojsklo, tepelný distanční rámeček; bezpečnostní zasklení; výplň čiré sklo a bezpečnostní polepy; vnitřní zaluziové stínění, typ IDK žaluzie ovládané řetízkem, bílé lamely
- zárubeň a práh: součást systému, hliníkový práh
- kování: celoobvodové, uzamykatelné klika/koule, paniková klika
- neprůzvučnost: Rw = 30dB
- prostup tepla: U = 1,2Wm2K</t>
    </r>
  </si>
  <si>
    <t>D05</t>
  </si>
  <si>
    <t>D70</t>
  </si>
  <si>
    <t>KO70</t>
  </si>
  <si>
    <t>ZA070</t>
  </si>
  <si>
    <t>Ocelová falcová hranatá zárubeň, tloušťka zdi 150 mm</t>
  </si>
  <si>
    <t>D71</t>
  </si>
  <si>
    <t>KO71</t>
  </si>
  <si>
    <t>ZA071</t>
  </si>
  <si>
    <t>D80</t>
  </si>
  <si>
    <r>
      <rPr>
        <b/>
        <sz val="9"/>
        <color indexed="8"/>
        <rFont val="Arial"/>
        <family val="2"/>
        <charset val="238"/>
      </rPr>
      <t>Vnitřní otevíravé interiérové dveře s falcovou ocelovou zárubní</t>
    </r>
    <r>
      <rPr>
        <sz val="9"/>
        <color indexed="8"/>
        <rFont val="Arial"/>
        <family val="2"/>
        <charset val="238"/>
      </rPr>
      <t xml:space="preserve">
- rozměr: 800x1 970 mm
- např. Sapeli MODEL ELEGANT 10
- křídlo: falcové s dutinkovým ddřevotřískovým jádrem, povrch laminovaný; plné, odstín dveřního křídla bílá, závěsy v barvě kování
- zámek pro obyčejný klíč</t>
    </r>
  </si>
  <si>
    <t>KO80a</t>
  </si>
  <si>
    <t>Klika/klika, kování např. Twin LOFT VL, kovová kruhová mechanika</t>
  </si>
  <si>
    <t>KO80b</t>
  </si>
  <si>
    <t>ZA80a</t>
  </si>
  <si>
    <t>ZA80b</t>
  </si>
  <si>
    <t xml:space="preserve">Ocelová falcová hranatá zárubeň, tloušťka zdi 100 mm </t>
  </si>
  <si>
    <t>D81</t>
  </si>
  <si>
    <t>KO81</t>
  </si>
  <si>
    <t>ZA81</t>
  </si>
  <si>
    <t>Ocelová falcová hranatá zárubeň, tloušťka zdi 150mm , požární označení EW 15 DP3-C3</t>
  </si>
  <si>
    <t>D82</t>
  </si>
  <si>
    <t>KO82</t>
  </si>
  <si>
    <t>ZA82</t>
  </si>
  <si>
    <t>D83</t>
  </si>
  <si>
    <t>KO83</t>
  </si>
  <si>
    <t>ZA83</t>
  </si>
  <si>
    <t xml:space="preserve">Ocelová falcová hranatá zárubeň, tloušťka zdi 150 mm </t>
  </si>
  <si>
    <t>D90</t>
  </si>
  <si>
    <t>KO90</t>
  </si>
  <si>
    <t>ZA90a</t>
  </si>
  <si>
    <t>ZA90b</t>
  </si>
  <si>
    <t>D91</t>
  </si>
  <si>
    <t>KO91</t>
  </si>
  <si>
    <t>ZA91</t>
  </si>
  <si>
    <t>D92</t>
  </si>
  <si>
    <t>KO92</t>
  </si>
  <si>
    <t>ZA92</t>
  </si>
  <si>
    <t>D93</t>
  </si>
  <si>
    <t>KO93</t>
  </si>
  <si>
    <t>ZA93</t>
  </si>
  <si>
    <t>D94</t>
  </si>
  <si>
    <r>
      <rPr>
        <b/>
        <sz val="9"/>
        <color indexed="8"/>
        <rFont val="Arial"/>
        <family val="2"/>
        <charset val="238"/>
      </rPr>
      <t xml:space="preserve">Vnitřní otevíravé interiérové dveře s falcovou ocelovou zárubní </t>
    </r>
    <r>
      <rPr>
        <sz val="9"/>
        <color indexed="8"/>
        <rFont val="Arial"/>
        <family val="2"/>
        <charset val="238"/>
      </rPr>
      <t xml:space="preserve">
- rozměr: 900x1 970 mm
- např. Sapeli MODEL ELEGANT 10
- křídlo: falcové s dutinkovým ddřevotřískovým jádrem, povrch laminovaný; plné, odstín dveřního křídla bílá, závěsy v barvě kování
- dozický zámek
- neprůzvučnost Rw = 32 dB</t>
    </r>
  </si>
  <si>
    <t>KO94</t>
  </si>
  <si>
    <t>ZA94</t>
  </si>
  <si>
    <t>D95</t>
  </si>
  <si>
    <t>KO95</t>
  </si>
  <si>
    <t>ZA95a</t>
  </si>
  <si>
    <t>ZA95b</t>
  </si>
  <si>
    <t>D96</t>
  </si>
  <si>
    <t>KO96</t>
  </si>
  <si>
    <t>ZA96</t>
  </si>
  <si>
    <t>D97</t>
  </si>
  <si>
    <t>KO97</t>
  </si>
  <si>
    <t>ZA97</t>
  </si>
  <si>
    <t>D98</t>
  </si>
  <si>
    <r>
      <rPr>
        <b/>
        <sz val="9"/>
        <color indexed="8"/>
        <rFont val="Arial"/>
        <family val="2"/>
        <charset val="238"/>
      </rPr>
      <t>Vnitřní otevíravé interiérové dveře s falcovou ocelovou zárubní prosklené</t>
    </r>
    <r>
      <rPr>
        <sz val="9"/>
        <color indexed="8"/>
        <rFont val="Arial"/>
        <family val="2"/>
        <charset val="238"/>
      </rPr>
      <t xml:space="preserve">
- rozměr: 900x1 970 mm
- např. Sapeli MODEL DOMINO 63
- křídlo: falcové s dutinkovým ddřevotřískovým jádrem, povrch laminovaný; plné, odstín dveřního křídla bílá, závěsy v barvě kování, 3 x čtvercové prosklení, bezpečnostní sklo
- dozický zámek
- požární označení EW 15 DP3-C3</t>
    </r>
  </si>
  <si>
    <t>KO98</t>
  </si>
  <si>
    <t>ZA98</t>
  </si>
  <si>
    <t>D99</t>
  </si>
  <si>
    <t>KO99</t>
  </si>
  <si>
    <t>ZA99</t>
  </si>
  <si>
    <t>K01</t>
  </si>
  <si>
    <t>Nepohledové oplechování atikové části ploché střechy, poplastovaný plech pro možné nastavení foliové hydroizolace ploché střechy včetně kotvení, r.š. 410 mm</t>
  </si>
  <si>
    <t>mb</t>
  </si>
  <si>
    <t>K02</t>
  </si>
  <si>
    <t>Pohledové oplechování střešní atiky, šířka atiky 480 mm, kotvení do zesíleného, upraveného fasádního roštu, hliníkový lakovaný plech tl. 0,7 mm, RAL 7016 včetně kotvení, r.š. 670 mm</t>
  </si>
  <si>
    <t>K03</t>
  </si>
  <si>
    <t>Pohledové oplechování spodní okapnice, ukončení plechové fasády, kotvení do fasádního roštu, r.š. 630 mm</t>
  </si>
  <si>
    <t>K04</t>
  </si>
  <si>
    <t>Pohledové oplechování střešní atiky, šířka atiky 340 mm, kotvení do zesíleného, upraveného fasádního roštu, hliníkový lakový plech tl. 0,7 mm, RAL 7016 včetně kování</t>
  </si>
  <si>
    <t>Bližší specifikace viz tabulky výrobků, pokud není uvedeno jinak jednotková cena zahrnuje dodávku i montáž. Zámečnické prvky jsou komplet včetně všech potřebných a kotevních prvků</t>
  </si>
  <si>
    <t>Z01</t>
  </si>
  <si>
    <t>kg</t>
  </si>
  <si>
    <t>Z02</t>
  </si>
  <si>
    <t>Z03</t>
  </si>
  <si>
    <t>Z04</t>
  </si>
  <si>
    <t>Z05</t>
  </si>
  <si>
    <t>Z06</t>
  </si>
  <si>
    <t>Z07</t>
  </si>
  <si>
    <t>Z08</t>
  </si>
  <si>
    <t>Z09</t>
  </si>
  <si>
    <t>Z10</t>
  </si>
  <si>
    <t>Z11</t>
  </si>
  <si>
    <t>Z12</t>
  </si>
  <si>
    <t>Z13</t>
  </si>
  <si>
    <t>Z14</t>
  </si>
  <si>
    <t>Z15</t>
  </si>
  <si>
    <t>Z16</t>
  </si>
  <si>
    <t>Z17</t>
  </si>
  <si>
    <t>Z18</t>
  </si>
  <si>
    <t>Z19</t>
  </si>
  <si>
    <t xml:space="preserve">Bližší specifikace viz tabulky výrobků, pokud není uvedeno jinak jednotková cena zahrnuje dodávku i montáž. </t>
  </si>
  <si>
    <t>OV01</t>
  </si>
  <si>
    <t xml:space="preserve">Poštovní schránka
- rozměr: š. 370 mm, v. 330 mm, hl. 100 mm
- do fasády před vstupem do MŠ
- vhoz i výběr z čelní strany, uzamykatelné, okénko pro jmenovku
- dvířka i lem slícovaný s fasádou
- výrobce např. Dols A-01
</t>
  </si>
  <si>
    <t>OV02</t>
  </si>
  <si>
    <t>Stojany na kola/kočárky
- výška cca 800 mm
- ocelové, pro montáž do chodníku včetně betonových patek
- pozinkovaná ocel s povrchovou úpravou v odstínu antracit RAL 7016</t>
  </si>
  <si>
    <t>OV03</t>
  </si>
  <si>
    <t>Vnitřní skluzavka
- rozměr: vnitřní průměr cca 750 mm, nástupní část v 2.NP, dojezdová část v 1.NP, překonaná výška 3,35 m
- tunelová skluzavka z polyetylénu (PE), materiál plně probarený, odolný proti nárazu a poškrábání
- certifikovaný výrobek pro užití v MŠ
- výrobce např. 8D</t>
  </si>
  <si>
    <t>ŽAL</t>
  </si>
  <si>
    <t>Zdravotní technika</t>
  </si>
  <si>
    <t>720.01</t>
  </si>
  <si>
    <t>Zemní práce</t>
  </si>
  <si>
    <t>720.01.01</t>
  </si>
  <si>
    <t>720.01.02</t>
  </si>
  <si>
    <t>720.01.03</t>
  </si>
  <si>
    <t xml:space="preserve">pískové lože    </t>
  </si>
  <si>
    <t>720.01.04</t>
  </si>
  <si>
    <t xml:space="preserve">obsyp potrubí </t>
  </si>
  <si>
    <t>720.01.05</t>
  </si>
  <si>
    <t xml:space="preserve">odvoz na skládku </t>
  </si>
  <si>
    <t>720.01.06</t>
  </si>
  <si>
    <t xml:space="preserve">obetonování potrubí prostým betonem C12/15 X0 </t>
  </si>
  <si>
    <t>720.01.07</t>
  </si>
  <si>
    <t>720.01.08</t>
  </si>
  <si>
    <t>zásyp rýh</t>
  </si>
  <si>
    <t>720.02</t>
  </si>
  <si>
    <t>Kanalizace</t>
  </si>
  <si>
    <t>720.02.01</t>
  </si>
  <si>
    <t>kanalizační trubky z PVC - KG SN 4 pro ležatou kanalizaci DN 100</t>
  </si>
  <si>
    <t>720.02.02</t>
  </si>
  <si>
    <t>kanalizační trubky z PVC - KG SN 4 pro ležatou kanalizaci DN 125</t>
  </si>
  <si>
    <t>720.02.03</t>
  </si>
  <si>
    <t>kanalizační trubky z PVC - KG SN 8 pro ležatou kanalizaci DN 150</t>
  </si>
  <si>
    <t>720.02.04</t>
  </si>
  <si>
    <t>kanalizační trubky z PVC - KG SN 8 pro ležatou kanalizaci DN 200</t>
  </si>
  <si>
    <t>720.02.05</t>
  </si>
  <si>
    <t>plastové trubky odpadní HT - profil  40 mm</t>
  </si>
  <si>
    <t>720.02.06</t>
  </si>
  <si>
    <t>plastové trubky odpadní HT - profil  50 mm</t>
  </si>
  <si>
    <t>720.02.07</t>
  </si>
  <si>
    <t>plastové trubky odpadní HT - profil  70 mm</t>
  </si>
  <si>
    <t>720.02.08</t>
  </si>
  <si>
    <t>plastové trubky odpadní HT - profil  100 mm</t>
  </si>
  <si>
    <t>720.02.09</t>
  </si>
  <si>
    <t xml:space="preserve">zkouška těsnosti kanalizace   do DN 200 </t>
  </si>
  <si>
    <t>720.02.10</t>
  </si>
  <si>
    <t>ochrana potrubí plstěnými pásy  do DN 200</t>
  </si>
  <si>
    <t>720.02.11</t>
  </si>
  <si>
    <t>sifon HL 138</t>
  </si>
  <si>
    <t>720.02.12</t>
  </si>
  <si>
    <t>sifon HL 4000.2</t>
  </si>
  <si>
    <t>720.02.13</t>
  </si>
  <si>
    <t>přivzdušňovací ventil HL 905</t>
  </si>
  <si>
    <t>720.02.14</t>
  </si>
  <si>
    <t>vtok HL 62.1 H/1</t>
  </si>
  <si>
    <t>720.02.15</t>
  </si>
  <si>
    <t xml:space="preserve">nástavec  HL 65P  </t>
  </si>
  <si>
    <t>720.02.16</t>
  </si>
  <si>
    <t>vpusť nerezová jednoduchá se svislým odpadem DN 70</t>
  </si>
  <si>
    <t>720.02.17</t>
  </si>
  <si>
    <t>rošt nerezový 400 x 600 mm s vpustí se svislým odpadem DN 70</t>
  </si>
  <si>
    <t>720.02.18</t>
  </si>
  <si>
    <t>izolace tepelné a protihlukové KAIFLEX EF tl. 9 mm včetně příslušenství (omotávky, lepidlo)  vnější profil potrubí 110</t>
  </si>
  <si>
    <t>720.02.19</t>
  </si>
  <si>
    <t xml:space="preserve">dvířka nerezová 150 x 150 mm </t>
  </si>
  <si>
    <t>720.02.20</t>
  </si>
  <si>
    <t xml:space="preserve">odvětrání – úprava prostupu střešní konstrukcí 110 mm  </t>
  </si>
  <si>
    <t>720.03</t>
  </si>
  <si>
    <t>Vodovod</t>
  </si>
  <si>
    <t>720.03.01</t>
  </si>
  <si>
    <t>potrubí z trubek z polypropylenu se skelnými vlákny, např. FIBER BASALT PLUS (S 3,2) profil  20 x 2,8 mm</t>
  </si>
  <si>
    <t>720.03.02</t>
  </si>
  <si>
    <t>potrubí z trubek z polypropylenu se skelnými vlákny, např. FIBER BASALT PLUS (S 3,2) profil  25 x 3,5 mm</t>
  </si>
  <si>
    <t>720.03.03</t>
  </si>
  <si>
    <t>potrubí z trubek z polypropylenu se skelnými vlákny, např. FIBER BASALT PLUS (S 3,2) profil  32 x 4,4 mm</t>
  </si>
  <si>
    <t>720.03.04</t>
  </si>
  <si>
    <t>potrubí z trubek z polypropylenu se skelnými vlákny, např. FIBER BASALT PLUS (S 3,2) profil  40 x 5,6 mm</t>
  </si>
  <si>
    <t>720.03.05</t>
  </si>
  <si>
    <t>potrubí z trubek z polypropylenu se skelnými vlákny, např. FIBER BASALT PLUS (S 3,2) profil  50 x 6,9 mm</t>
  </si>
  <si>
    <t>720.03.06</t>
  </si>
  <si>
    <t>podpůrné žlábky z pozinkovaného plechu profil 20</t>
  </si>
  <si>
    <t>720.03.07</t>
  </si>
  <si>
    <t>podpůrné žlábky z pozinkovaného plechu profil 25</t>
  </si>
  <si>
    <t>720.03.08</t>
  </si>
  <si>
    <t>podpůrné žlábky z pozinkovaného plechu profil 32</t>
  </si>
  <si>
    <t>720.03.09</t>
  </si>
  <si>
    <t>podpůrné žlábky z pozinkovaného plechu profil 40</t>
  </si>
  <si>
    <t>720.03.10</t>
  </si>
  <si>
    <t>podpůrné žlábky z pozinkovaného plechu profil 50</t>
  </si>
  <si>
    <t>720.03.11</t>
  </si>
  <si>
    <t>závěsový materiál ( objímky s pryžovou vložkou, atd. )</t>
  </si>
  <si>
    <t>720.03.12</t>
  </si>
  <si>
    <t>kulové uzávěry kovové – podomítkové 1/2"</t>
  </si>
  <si>
    <t>720.03.13</t>
  </si>
  <si>
    <t>kulové uzávěry kovové – podomítkové 3/4"</t>
  </si>
  <si>
    <t>720.03.14</t>
  </si>
  <si>
    <t>kulové uzávěry kovové – podomítkové 1"</t>
  </si>
  <si>
    <t>720.03.15</t>
  </si>
  <si>
    <t>kulové uzávěry kovové – obyčejné 3/4"</t>
  </si>
  <si>
    <t>720.03.16</t>
  </si>
  <si>
    <t>kulové uzávěry kovové – obyčejné 1"</t>
  </si>
  <si>
    <t>720.03.17</t>
  </si>
  <si>
    <t>kulové uzávěry kovové – obyčejné 5/4"</t>
  </si>
  <si>
    <t>720.03.18</t>
  </si>
  <si>
    <t>kulové uzávěry kovové – obyčejné 6/4"</t>
  </si>
  <si>
    <t>720.03.19</t>
  </si>
  <si>
    <t>kulové uzávěry kovové s odvodněním 6/4"</t>
  </si>
  <si>
    <t>720.03.20</t>
  </si>
  <si>
    <t>zpětné ventily 3/4"</t>
  </si>
  <si>
    <t>720.03.21</t>
  </si>
  <si>
    <t>zpětné ventily 6/4"</t>
  </si>
  <si>
    <t>720.03.22</t>
  </si>
  <si>
    <t>filtr 3/4"</t>
  </si>
  <si>
    <t>720.03.23</t>
  </si>
  <si>
    <t xml:space="preserve">pračkový ventil 1/2"/ 3/4" </t>
  </si>
  <si>
    <t>720.03.24</t>
  </si>
  <si>
    <t xml:space="preserve">rohový ventil kulový s filtrem 1/2"/ 3/8" </t>
  </si>
  <si>
    <t>720.03.25</t>
  </si>
  <si>
    <t xml:space="preserve">pojistný ventil rohový 3/4" </t>
  </si>
  <si>
    <t>720.03.26</t>
  </si>
  <si>
    <t>termoskopický směšovací ventil RADA 222 DK  3/4"   Dodavatel: např. Koncept Ekotech</t>
  </si>
  <si>
    <t>720.03.27</t>
  </si>
  <si>
    <t xml:space="preserve">cirkulační regulační ventil manuální DN 20 např. ETA-THERM  DN 20 </t>
  </si>
  <si>
    <t>720.03.28</t>
  </si>
  <si>
    <t xml:space="preserve">cirkulační regulační ventil automatický DN 15, např. MULTI-THERM DN 15  </t>
  </si>
  <si>
    <t>720.03.29</t>
  </si>
  <si>
    <t xml:space="preserve">proplach a desinfekce potrubí </t>
  </si>
  <si>
    <t>720.03.30</t>
  </si>
  <si>
    <t>zkouška těsnosti vodovodu</t>
  </si>
  <si>
    <t>720.03.31</t>
  </si>
  <si>
    <t>expanzní nádoba, např. Refix DD 33/10</t>
  </si>
  <si>
    <t>720.03.32</t>
  </si>
  <si>
    <t xml:space="preserve">oběhové čerpadlo, např. Rio - Therm N20-30 S  1~ PN 10 ( 230V )   </t>
  </si>
  <si>
    <t>720.03.33</t>
  </si>
  <si>
    <t xml:space="preserve">dvířka nerezová 300 x 300 mm </t>
  </si>
  <si>
    <t>720.03.34</t>
  </si>
  <si>
    <t xml:space="preserve">izolace tepelné z polyetylénových hadic s PVC fólií, např.  MIRELON STABIL 22 x 9 </t>
  </si>
  <si>
    <t>720.03.35</t>
  </si>
  <si>
    <t xml:space="preserve">izolace tepelné z polyetylénových hadic s PVC fólií, např.  MIRELON STABIL 28 x 9 </t>
  </si>
  <si>
    <t>720.03.36</t>
  </si>
  <si>
    <t xml:space="preserve">izolace tepelné z polyetylénových hadic s PVC fólií, např.  MIRELON STABIL 35 x 9 </t>
  </si>
  <si>
    <t>720.03.37</t>
  </si>
  <si>
    <t>izolace tepelné z polyetylénových hadic s PVC fólií, např.  MIRELON STABIL 42 x 9</t>
  </si>
  <si>
    <t>720.03.38</t>
  </si>
  <si>
    <t>izolace tepelné z polyetylénových hadic s PVC fólií, např.  MIRELON STABIL 22 x 20</t>
  </si>
  <si>
    <t>720.03.39</t>
  </si>
  <si>
    <t xml:space="preserve">izolace tepelné z polyetylénových hadic s PVC fólií, např.  MIRELON STABIL 28 x 20 </t>
  </si>
  <si>
    <t>720.03.40</t>
  </si>
  <si>
    <t xml:space="preserve">izolace tepelné z polyetylénových hadic s PVC fólií, např.  MIRELON STABIL 35 x 20 </t>
  </si>
  <si>
    <t>720.03.41</t>
  </si>
  <si>
    <t>izolace tepelné z polyetylénových hadic s PVC fólií, např.  MIRELON STABIL 42 x 20</t>
  </si>
  <si>
    <t>720.03.42</t>
  </si>
  <si>
    <t xml:space="preserve">páska samolepící </t>
  </si>
  <si>
    <t>720.03.43</t>
  </si>
  <si>
    <t>lepidlo MIRELON THERM</t>
  </si>
  <si>
    <t>l</t>
  </si>
  <si>
    <t>720.03.44</t>
  </si>
  <si>
    <t xml:space="preserve">izolace tepelné z minerální vlny kašírované hliníkovou fólií, tloušťka 30 mm Ø potrubí   22  ( 20x2,8; 1/2") </t>
  </si>
  <si>
    <t>720.03.45</t>
  </si>
  <si>
    <t xml:space="preserve">izolace tepelné z minerální vlny kašírované hliníkovou fólií, tloušťka 30 mm Ø potrubí   27  ( 25x3,5; 3/4") </t>
  </si>
  <si>
    <t>720.03.46</t>
  </si>
  <si>
    <t xml:space="preserve">izolace tepelné z minerální vlny kašírované hliníkovou fólií, tloušťka 30 mm Ø potrubí   34  ( 32x4,4; 1") </t>
  </si>
  <si>
    <t>720.03.47</t>
  </si>
  <si>
    <t>izolace tepelné z minerální vlny kašírované hliníkovou fólií, tloušťka 30 mm Ø potrubí   42  ( 40x5,6; 5/4")</t>
  </si>
  <si>
    <t>720.03.48</t>
  </si>
  <si>
    <t>izolace tepelné z minerální vlny kašírované hliníkovou fólií, tloušťka 30 mm Ø potrubí   49  ( 50x6,9; 6/4")</t>
  </si>
  <si>
    <t>720.03.49</t>
  </si>
  <si>
    <t>izolace tepelné z minerální vlny kašírované hliníkovou fólií, tloušťka 50 mm Ø potrubí  49  ( 50x6,9; 6/4")</t>
  </si>
  <si>
    <t>720.04</t>
  </si>
  <si>
    <t>Zařizovací předměty</t>
  </si>
  <si>
    <t>720.04.01</t>
  </si>
  <si>
    <t>720.04.02</t>
  </si>
  <si>
    <t>720.04.03</t>
  </si>
  <si>
    <t>720.04.04</t>
  </si>
  <si>
    <t>WCd - Závěsný set - instalační modul pro předstěnovou instalaci; klozet závěsný dětský + ovládací tlačítko + prkénko, přívod studené vody tlakovou hadičkou 1/2"</t>
  </si>
  <si>
    <t>720.04.05</t>
  </si>
  <si>
    <t>WC - klozet závěsný, sanitární blok pro předstěnovou instalaci s nádržkou a uzávěrem, sedátko, tlačítko, odpad DN 110, přívod studené vody tlakovou hadičkou 1/2"</t>
  </si>
  <si>
    <t>720.04.06</t>
  </si>
  <si>
    <t>WCi 1 - klozet závěsný pro tělesně postižené, sanitární blok pro samostatnou předstěnovou, montáž - osadit k čisté podlaze, šroubovací podpěry do podlahy, s nádržkou a uzávěrem, sedátko, tlačítko, odpad DN 110, přívod studené vody tlakovou hadičkou 1/2"</t>
  </si>
  <si>
    <t>720.04.07</t>
  </si>
  <si>
    <t xml:space="preserve">SK3, 4 - sprchová vanička 900x900mm čtvercová - baterie nástěnná páková - 1/2"x100 s ruční sprchou s úspornou hlavicí, zasouvací zástěna z bezpečnostního skla  </t>
  </si>
  <si>
    <t>720.04.08</t>
  </si>
  <si>
    <t xml:space="preserve">SK1, 2, 5, 6, 7 - sprchová vanička 900x900mm čtvrtkruhová - baterie nástěnná páková - 1/2"x100mm s ruční sprchou s úspornou hlavicí, zasouvací zástěna z bezpečnostního skla  </t>
  </si>
  <si>
    <t>720.04.09</t>
  </si>
  <si>
    <t>720.04.10</t>
  </si>
  <si>
    <t xml:space="preserve">VL - výlevka keramická včetně sifonu, baterie nástěnná páková </t>
  </si>
  <si>
    <t>P - pisoár - např. Domino, přívod studené vody 1/2",tlakový splachovač</t>
  </si>
  <si>
    <t>Vytápění</t>
  </si>
  <si>
    <t>Demontáž stávajících přírubových armatur v pavilonu D</t>
  </si>
  <si>
    <t>731.01</t>
  </si>
  <si>
    <t xml:space="preserve">Klapky uzavírací   DN 65 </t>
  </si>
  <si>
    <t>731.02</t>
  </si>
  <si>
    <t>Filtr přírubový  DN 65</t>
  </si>
  <si>
    <t>731.03</t>
  </si>
  <si>
    <t>Regulátor diferenčního tlaku Hydronic Systems   DA 516</t>
  </si>
  <si>
    <t>731.04</t>
  </si>
  <si>
    <t>Teploměry</t>
  </si>
  <si>
    <t>731.05</t>
  </si>
  <si>
    <t>Tlakoměry</t>
  </si>
  <si>
    <t>Montáž přemístěných armatur z pavilonu D</t>
  </si>
  <si>
    <t>732.01</t>
  </si>
  <si>
    <t xml:space="preserve">Klapky uzavírací, mezipřírubové, vč. protipřírub  DN 65 </t>
  </si>
  <si>
    <t>732.02</t>
  </si>
  <si>
    <t>Filtr přírubový, vč. protipřírub   DN 65</t>
  </si>
  <si>
    <t>732.03</t>
  </si>
  <si>
    <t>732.04</t>
  </si>
  <si>
    <t>732.05</t>
  </si>
  <si>
    <t>732.06</t>
  </si>
  <si>
    <t>Přechod ocelové potrubí - předizolované potrubí   DN 65</t>
  </si>
  <si>
    <t>732.07</t>
  </si>
  <si>
    <t>Kohouty kulové s oboustranně vnitřními závity, PN 10, vypouštění   DN 15</t>
  </si>
  <si>
    <t>732.08</t>
  </si>
  <si>
    <t>Odlučovač vzduchu a nečistot Flamco Clean Smart F   DN 65, vč. Protipřírub</t>
  </si>
  <si>
    <t>732.09</t>
  </si>
  <si>
    <t>Zásobník teplé vody Meibes HUBS   typ HUBS 501, objem 500 litrů, vč. Izolace</t>
  </si>
  <si>
    <t>732.10</t>
  </si>
  <si>
    <t>Měřič tepla Kamstrup Multical 402, dodává Meibes, integrovaný průtokoměrný senzor se signálním kabelem 1,5 m, vč. sady přímých teplotních senzorů s kabely 1,5 m, vč. baterie 3,6 V, vč. 2 ks jímek 65 mm   typ 423, průtok 1,5 m3/h, G 3/4 B</t>
  </si>
  <si>
    <t>732.11</t>
  </si>
  <si>
    <t>Měřič tepla Kamstrup Multical 402, dodává Meibes, integrovaný průtokoměrný senzor se signálním kabelem 1,5 m, vč. sady přímých teplotních senzorů s kabely 1,5 m, vč. baterie 3,6 V, vč. 2 ks jímek 65 mm   typ 427, průtok 2,5 m3/h, G 1 B</t>
  </si>
  <si>
    <t>732.12</t>
  </si>
  <si>
    <t>Měřič tepla Kamstrup Multical 402, dodává Meibes, integrovaný průtokoměrný senzor se signálním kabelem 1,5 m, vč. sady přímých teplotních senzorů s kabely 1,5 m, vč. baterie 3,6 V, vč. 2 ks jímek 65 mm   typ 429, průtok 3,5 m3/h, G 5/4 B</t>
  </si>
  <si>
    <t>732.13</t>
  </si>
  <si>
    <t>Oběhové teplovodní čerpadlo Grundfos   typ  Alpha2 25-60, 1x 230 V</t>
  </si>
  <si>
    <t>732.14</t>
  </si>
  <si>
    <t>Oběhové teplovodní čerpadlo Grundfos   typ  Alpha2 25-80, 1x 230 V</t>
  </si>
  <si>
    <t>732.15</t>
  </si>
  <si>
    <t>Oběhové teplovodní čerpadlo Grundfos   typ  Magna3 25-100, 1x 230 V</t>
  </si>
  <si>
    <t>732.16</t>
  </si>
  <si>
    <t>Pojistné ventily DUCO, otevírací přetlak 300 kPa   1/2"x 3/4" KD</t>
  </si>
  <si>
    <t>732.17</t>
  </si>
  <si>
    <t>Tlaková expanzní nádoba Reflex   typ N 50/6 o objemu 50 litrů</t>
  </si>
  <si>
    <t>732.18</t>
  </si>
  <si>
    <t>Kulový kohout se zajištěním, závitový, typ MK 3/4</t>
  </si>
  <si>
    <t>732.19</t>
  </si>
  <si>
    <t xml:space="preserve">Kohouty kulové s oboustranně vnitřními závity, PN 6   DN 25 </t>
  </si>
  <si>
    <t>732.20</t>
  </si>
  <si>
    <t xml:space="preserve">Kohouty kulové s oboustranně vnitřními závity, PN 6   DN 32 </t>
  </si>
  <si>
    <t>732.21</t>
  </si>
  <si>
    <t xml:space="preserve">Kohouty kulové s oboustranně vnitřními závity, PN 6   DN 40 </t>
  </si>
  <si>
    <t>732.22</t>
  </si>
  <si>
    <t xml:space="preserve">Kohouty kulové s oboustranně vnitřními závity, PN 6   DN 50 </t>
  </si>
  <si>
    <t>732.23</t>
  </si>
  <si>
    <t xml:space="preserve">Kulový uzávěr s filtrem v kouli Filter Ball   DN 25 </t>
  </si>
  <si>
    <t>732.24</t>
  </si>
  <si>
    <t>Kulový uzávěr s filtrem v kouli Filter Ball   DN 32</t>
  </si>
  <si>
    <t>732.25</t>
  </si>
  <si>
    <t xml:space="preserve">Kulový uzávěr s filtrem v kouli Filter Ball   DN 40 </t>
  </si>
  <si>
    <t>732.26</t>
  </si>
  <si>
    <t>Kulový uzávěr s filtrem v kouli Filter Ball   DN 50</t>
  </si>
  <si>
    <t>732.27</t>
  </si>
  <si>
    <t>Zpětný ventil do svislého potrubí, závitový   DN 25</t>
  </si>
  <si>
    <t>732.28</t>
  </si>
  <si>
    <t>Zpětný ventil do svislého potrubí, závitový   DN 32</t>
  </si>
  <si>
    <t>732.29</t>
  </si>
  <si>
    <t>Zpětný ventil do svislého potrubí, závitový   DN 40</t>
  </si>
  <si>
    <t>732.30</t>
  </si>
  <si>
    <t>Zpětný ventil do svislého potrubí, závitový   DN 50</t>
  </si>
  <si>
    <t>732.31</t>
  </si>
  <si>
    <t xml:space="preserve">Kohouty plnící a vypouštěcí   DN 15 </t>
  </si>
  <si>
    <t>732.32</t>
  </si>
  <si>
    <t>Teploměr TR, rozsah 0 - 120°C, D 100, vč. návarku a jímky</t>
  </si>
  <si>
    <t>732.33</t>
  </si>
  <si>
    <t xml:space="preserve">Tlakoměr typ 312, rozsah 0 - 400 kPa, D 100   vč. přípojky a dvoucestného uzavíracího kohoutu </t>
  </si>
  <si>
    <t>732.34</t>
  </si>
  <si>
    <t xml:space="preserve">Montáž návarků pro zařízení MaR </t>
  </si>
  <si>
    <t>732.35</t>
  </si>
  <si>
    <t>Montáž 3-cestného regulačního ventilu (ventil a pohon dodávkou části MaR)   DN 15</t>
  </si>
  <si>
    <t>732.36</t>
  </si>
  <si>
    <t>Montáž 3-cestného regulačního ventilu (ventil a pohon dodávkou části MaR)   DN 25</t>
  </si>
  <si>
    <t>732.37</t>
  </si>
  <si>
    <t>Montáž 3-cestného rozdělovacího kohoutu (kohout a pohon dodávkou části MaR)   DN 50</t>
  </si>
  <si>
    <t>732.38</t>
  </si>
  <si>
    <t>Montáž 2-cestného uzavíracího kohoutu (kohout a pohon dodávkou části MaR)   DN 40</t>
  </si>
  <si>
    <t>732.39</t>
  </si>
  <si>
    <t xml:space="preserve">Ventily odvzdušňovací automatické se zpětným ventilem   DN 15 </t>
  </si>
  <si>
    <t>732.40</t>
  </si>
  <si>
    <t>Napojení na výměník chladu (výměník dodávkou části chlazení)   DN 50</t>
  </si>
  <si>
    <t>732.41</t>
  </si>
  <si>
    <t>Orientační štítky</t>
  </si>
  <si>
    <t>732.42</t>
  </si>
  <si>
    <t>Regulační ventil Ballorex Venturi (pro VZT jednotku č.3)   DN 15S</t>
  </si>
  <si>
    <t>732.43</t>
  </si>
  <si>
    <t>Montáž směšovacího uzlu pro VZT jednotku (směšovací uzel dodávkou VZT)</t>
  </si>
  <si>
    <t>732.44</t>
  </si>
  <si>
    <t>Přepouštěcí ventil Meibes (před směšovací uzel pro VZT jednotku)</t>
  </si>
  <si>
    <t>732.45</t>
  </si>
  <si>
    <t>Rozdělovač Meibes R-1.05, R-1.13, R-2.04, R-2.12, R-2.2
stropní vytápění a chlazení</t>
  </si>
  <si>
    <t>732.46</t>
  </si>
  <si>
    <t xml:space="preserve">  rozvodnice 230 V - 6 servopohonů</t>
  </si>
  <si>
    <t>732.47</t>
  </si>
  <si>
    <t xml:space="preserve">  kulový kohout DN 25</t>
  </si>
  <si>
    <t>732.48</t>
  </si>
  <si>
    <t xml:space="preserve"> regulační ventil Meibes Ballorex Venturi, DN 25S</t>
  </si>
  <si>
    <t>732.49</t>
  </si>
  <si>
    <t xml:space="preserve">  rozdělovač - 6 okruhů, 6x průtokoměr, odvzdušnění</t>
  </si>
  <si>
    <t>732.50</t>
  </si>
  <si>
    <t xml:space="preserve">  sběrač - 6 okruhů, 6x servopohon, odvzdušnění</t>
  </si>
  <si>
    <t>732.51</t>
  </si>
  <si>
    <t>Rozdělovač Meibes R-1.16
stropní vytápění a chlazení</t>
  </si>
  <si>
    <t>732.52</t>
  </si>
  <si>
    <t xml:space="preserve">  rozvodnice 230 V - 2 servopohony</t>
  </si>
  <si>
    <t>732.53</t>
  </si>
  <si>
    <t>732.54</t>
  </si>
  <si>
    <t xml:space="preserve">  regulační ventil Meibes Ballorex Venturi, DN 15S</t>
  </si>
  <si>
    <t>732.55</t>
  </si>
  <si>
    <t xml:space="preserve">  rozdělovač - 2 okruhy, 2x průtokoměr, odvzdušnění</t>
  </si>
  <si>
    <t>732.56</t>
  </si>
  <si>
    <t xml:space="preserve">  sběrač - 2 okruhy, 2x servopohon, odvzdušnění</t>
  </si>
  <si>
    <t>732.57</t>
  </si>
  <si>
    <t>Rozdělovač Meibes R-1.NP, R-2.NP
Otopná tělesa</t>
  </si>
  <si>
    <t>732.58</t>
  </si>
  <si>
    <t xml:space="preserve">  2x kulový kohout DN 25</t>
  </si>
  <si>
    <t>732.59</t>
  </si>
  <si>
    <t xml:space="preserve">  rozdělovač - 6 okruhů, odvzdušnění</t>
  </si>
  <si>
    <t>732.60</t>
  </si>
  <si>
    <t xml:space="preserve">  sběrač - 6 okruhů, odvzdušnění</t>
  </si>
  <si>
    <t>732.61</t>
  </si>
  <si>
    <t xml:space="preserve">  skříň pod omítku - velikost C</t>
  </si>
  <si>
    <t>732.62</t>
  </si>
  <si>
    <t>Odvzdušňovací nádobka</t>
  </si>
  <si>
    <t>732.63</t>
  </si>
  <si>
    <t xml:space="preserve">Odvzdušňovací ventil   DN 10 </t>
  </si>
  <si>
    <t>732.64</t>
  </si>
  <si>
    <t>Prostorový termostat dvouzónový (dodávka MaR)</t>
  </si>
  <si>
    <t>732.65</t>
  </si>
  <si>
    <t>Potrubí z ocelových trub bezešvých závitových, vč. závěsů a uložení   DN 10</t>
  </si>
  <si>
    <t>732.66</t>
  </si>
  <si>
    <t>Potrubí z ocelových trub bezešvých závitových, vč. závěsů a uložení   DN 15</t>
  </si>
  <si>
    <t>732.67</t>
  </si>
  <si>
    <t xml:space="preserve">Potrubí z ocelových trub bezešvých závitových, vč. závěsů a uložení   DN 20 </t>
  </si>
  <si>
    <t>732.68</t>
  </si>
  <si>
    <t xml:space="preserve">Potrubí z ocelových trub bezešvých závitových, vč. závěsů a uložení   DN 25 </t>
  </si>
  <si>
    <t>732.69</t>
  </si>
  <si>
    <t>Potrubí z ocelových trub bezešvých závitových, vč. závěsů a uložení   DN 32</t>
  </si>
  <si>
    <t>732.70</t>
  </si>
  <si>
    <t xml:space="preserve">Potrubí z ocelových trub bezešvých závitových, vč. závěsů a uložení   DN 40 </t>
  </si>
  <si>
    <t>732.71</t>
  </si>
  <si>
    <t xml:space="preserve">Potrubí z ocelových trub bezešvých závitových, vč. závěsů a uložení   DN 50 </t>
  </si>
  <si>
    <t>732.72</t>
  </si>
  <si>
    <t xml:space="preserve">Potrubí z ocelových trub bezešvých hladkých, vč. závěsů a uložení   76/3,2 </t>
  </si>
  <si>
    <t>732.73</t>
  </si>
  <si>
    <t>Protipožární průchody stropní konstrukcí umožňující dilataci potrubí  požární odolnost dle požární zprávy   potrubí DN 15</t>
  </si>
  <si>
    <t>732.74</t>
  </si>
  <si>
    <t xml:space="preserve">Protipožární průchody stropní konstrukcí umožňující dilataci potrubí  požární odolnost dle požární zprávy   potrubí DN 20 </t>
  </si>
  <si>
    <t>732.75</t>
  </si>
  <si>
    <t xml:space="preserve">Protipožární průchody stropní konstrukcí umožňující dilataci potrubí  požární odolnost dle požární zprávy   potrubí DN 25 </t>
  </si>
  <si>
    <t>732.76</t>
  </si>
  <si>
    <t xml:space="preserve">Protipožární průchody stropní konstrukcí umožňující dilataci potrubí  požární odolnost dle požární zprávy   potrubí DN 32 </t>
  </si>
  <si>
    <t>732.77</t>
  </si>
  <si>
    <t xml:space="preserve">Protipožární průchody stěnovou konstrukcí umožňující dilataci potrubí požární odolnost dle požární zprávy   potrubí DN 25 </t>
  </si>
  <si>
    <t>732.78</t>
  </si>
  <si>
    <t xml:space="preserve">Protipožární průchody stěnovou konstrukcí umožňující dilataci potrubí požární odolnost dle požární zprávy   potrubí DN 32 </t>
  </si>
  <si>
    <t>732.79</t>
  </si>
  <si>
    <t xml:space="preserve">Protipožární průchody stěnovou konstrukcí umožňující dilataci potrubí požární odolnost dle požární zprávy   potrubí DN 50 </t>
  </si>
  <si>
    <t>732.80</t>
  </si>
  <si>
    <t>Napojení otopných těles - systém Comap, Vícevrstvé alu-plastové potrubí MultiSKIN 2, Otopná tělesa  Ø 16x2</t>
  </si>
  <si>
    <t>732.81</t>
  </si>
  <si>
    <t>Napojení otopných těles - systém Comap, Vícevrstvé alu-plastové potrubí MultiSKIN 2, Otopná tělesa  Ø 20x2</t>
  </si>
  <si>
    <t>732.82</t>
  </si>
  <si>
    <t>Stropní vytápění/chlazení, vč. příslušných spojek potrubí  Ø 16x2 (propojení mezi panely)</t>
  </si>
  <si>
    <t>732.83</t>
  </si>
  <si>
    <t>Stropní vytápění/chlazení, vč. příslušných spojek potrubí  Ø 18x2 (od rozdělovače k panelům)</t>
  </si>
  <si>
    <t>732.84</t>
  </si>
  <si>
    <t xml:space="preserve">T-kus jednoznačný Comap S713V   16x16x16 </t>
  </si>
  <si>
    <t>732.85</t>
  </si>
  <si>
    <t xml:space="preserve">T-kus redukovaný Comap S7130RV   20x16x16 </t>
  </si>
  <si>
    <t>732.86</t>
  </si>
  <si>
    <t>T-kus redukovaný Comap S7130RV   26x20x20</t>
  </si>
  <si>
    <t>732.87</t>
  </si>
  <si>
    <t>Svěrné šroubení s eurokonusem Comap S7359GEV, připojení potrubí na rozdělovač otopných těles   16x2</t>
  </si>
  <si>
    <t>732.88</t>
  </si>
  <si>
    <t>Svěrné šroubení s eurokonusem Comap S7359GEV, připojení potrubí na rozdělovač otopných těles   20x2</t>
  </si>
  <si>
    <t>732.89</t>
  </si>
  <si>
    <t>Připojovací kolenová garnitura Comap S7090EV, napojení těles Radik VK a Linear Comfort-M   16x2 - 15 - L150</t>
  </si>
  <si>
    <t>732.90</t>
  </si>
  <si>
    <t xml:space="preserve">Termostatická hlavice Heimeier, typ K, standard   provedení pro veřejné budovy </t>
  </si>
  <si>
    <t>732.91</t>
  </si>
  <si>
    <t xml:space="preserve">Šroubení uzavíratelné, typ Heimeier Vekolux   rohové </t>
  </si>
  <si>
    <t>732.92</t>
  </si>
  <si>
    <t>Armatura Korado HM, vč. termostatické hlavice (pro tělesa Linear Comfort-M)   rohová</t>
  </si>
  <si>
    <t>732.93</t>
  </si>
  <si>
    <t>Otopná tělesa ocelová desková Radik Plan Ventil Kompakt, barva bílá, vč. zavěšení na stěnu  provedení VK - pravé spodní připojení   typ  22-090060-70</t>
  </si>
  <si>
    <t>732.94</t>
  </si>
  <si>
    <t>Otopná tělesa ocelová desková Radik Plan Ventil Kompakt, barva bílá, vč. zavěšení na stěnu  provedení VK - pravé spodní připojení   typ  22-090080-70</t>
  </si>
  <si>
    <t>732.95</t>
  </si>
  <si>
    <t>Otopná tělesa ocelová desková Radik Plan Ventil Kompakt, barva bílá, vč. zavěšení na stěnu  provedení VK - pravé spodní připojení   typ  22-090110-70</t>
  </si>
  <si>
    <t>732.96</t>
  </si>
  <si>
    <t>Otopná tělesa ocelová desková Radik Ventil Kompakt, barva bílá, vč. zavěšení na stěnu,  provedení VK - pravé spodní připojení 11-050040-60</t>
  </si>
  <si>
    <t>732.97</t>
  </si>
  <si>
    <t>Otopná tělesa ocelová desková Radik Ventil Kompakt, barva bílá, vč. zavěšení na stěnu,  provedení VK - pravé spodní připojení 11-050090-60</t>
  </si>
  <si>
    <t>732.98</t>
  </si>
  <si>
    <t>Otopná tělesa ocelová desková Radik Ventil Kompakt, barva bílá, vč. zavěšení na stěnu,  provedení VK - pravé spodní připojení 11-050100-60</t>
  </si>
  <si>
    <t>732.99</t>
  </si>
  <si>
    <t>Otopná tělesa ocelová desková Radik Ventil Kompakt, barva bílá, vč. zavěšení na stěnu,  provedení VK - pravé spodní připojení 11-050110-60</t>
  </si>
  <si>
    <t>732.100</t>
  </si>
  <si>
    <t>732.101</t>
  </si>
  <si>
    <t>Otopná tělesa ocelová desková Radik Ventil Kompakt, barva bílá, vč. zavěšení na stěnu,  provedení VK - pravé spodní připojení 11-050160-60</t>
  </si>
  <si>
    <t>732.102</t>
  </si>
  <si>
    <t>Otopná tělesa ocelová desková Radik Ventil Kompakt, barva bílá, vč. zavěšení na stěnu,  provedení VK - pravé spodní připojení 21-050060-60</t>
  </si>
  <si>
    <t>732.103</t>
  </si>
  <si>
    <t>Otopná tělesa ocelová desková Radik Ventil Kompakt, barva bílá, vč. zavěšení na stěnu,  provedení VK - pravé spodní připojení 21-050160-60</t>
  </si>
  <si>
    <t>732.104</t>
  </si>
  <si>
    <t>Otopná tělesa ocelová desková Radik Ventil Kompakt, barva bílá, vč. zavěšení na stěnu,  provedení VK - pravé spodní připojení 22-090070-60</t>
  </si>
  <si>
    <t>732.105</t>
  </si>
  <si>
    <t>Otopná tělesa ocelová desková Radik Ventil Kompakt, barva bílá, vč. zavěšení na stěnu,  provedení VK - pravé spodní připojení 22-090080-60</t>
  </si>
  <si>
    <t>732.106</t>
  </si>
  <si>
    <t>Otopná tělesa ocelová desková Radik Ventil Kompakt, barva bílá, vč. zavěšení na stěnu,  provedení VK - pravé spodní připojení 33-090060-60</t>
  </si>
  <si>
    <t>732.107</t>
  </si>
  <si>
    <t>Ocelová trubková tělesa Radik Koralux Linear Comfort-M, vč. konzol pro zavěšení na stěnu   typ  KLTM     700.600</t>
  </si>
  <si>
    <t>732.108</t>
  </si>
  <si>
    <t>Ocelová trubková tělesa Radik Koralux Linear Comfort-M, vč. konzol pro zavěšení na stěnu   typ  KLTM   1220.600</t>
  </si>
  <si>
    <t>732.109</t>
  </si>
  <si>
    <t>Stropní vytápění/chlazení Comap Frigoma, panel vč. tepelné izolace   typ modulu Frigoma 3000</t>
  </si>
  <si>
    <t>732.110</t>
  </si>
  <si>
    <t>Stropní vytápění/chlazení Comap Frigoma, panel vč. tepelné izolace   typ modulu Frigoma 3500</t>
  </si>
  <si>
    <t>Stropní vytápění/chlazení Comap Frigoma, panel vč. tepelné izolace   typ modulu Frigoma 4500</t>
  </si>
  <si>
    <t>Tepelná izolace potrubí návleková Armaflex AC, hadice trubka plast - rozvody v podlaze   tl. 9 mm    Ø 16</t>
  </si>
  <si>
    <t>Tepelná izolace potrubí návleková Armaflex AC, hadice trubka plast - rozvody v podlaze    tl. 13 mm    Ø 20</t>
  </si>
  <si>
    <t xml:space="preserve">Tepelná izolace potrubí návleková Armaflex AC, hadice trubka ocel   tl. 13 mm     DN 15 </t>
  </si>
  <si>
    <t xml:space="preserve">Tepelná izolace potrubí návleková Armaflex AC, hadice trubka ocel   tl. 19 mm     DN 20 </t>
  </si>
  <si>
    <t xml:space="preserve">Tepelná izolace potrubí návleková Armaflex AC, hadice trubka ocel   tl. 25 mm     DN 25 </t>
  </si>
  <si>
    <t>Tepelná izolace potrubí návleková Armaflex XG, hadice trubka ocel   tl. 32 mm     DN 32</t>
  </si>
  <si>
    <t>Tepelná izolace Rockwool 800, potrubní pouzdra tl. 40 mm  DN 40</t>
  </si>
  <si>
    <t xml:space="preserve">Tepelná izolace Rockwool 800, potrubní pouzdra tl. 50 mm  DN 50 </t>
  </si>
  <si>
    <t>Tepelná izolace Rockwool 800, potrubní pouzdra tl. 60 mm    Ø 76 (DN65)</t>
  </si>
  <si>
    <t>Nátěry syntetické ocelové potrubí do DN 50  základní</t>
  </si>
  <si>
    <t>Nátěry syntetické ocelové potrubí do DN 50  vrchní</t>
  </si>
  <si>
    <t xml:space="preserve">Nátěry syntetické ocelové potrubí do DN 100   základní </t>
  </si>
  <si>
    <t>Topná zkouška a vyregulování topného systému</t>
  </si>
  <si>
    <t>Jedn. cena
dodávka</t>
  </si>
  <si>
    <t>Jedn. cena
montáž</t>
  </si>
  <si>
    <t>Silnoproud</t>
  </si>
  <si>
    <t>741.1</t>
  </si>
  <si>
    <t>741.2</t>
  </si>
  <si>
    <t>741.3</t>
  </si>
  <si>
    <t>741.4</t>
  </si>
  <si>
    <t>741.5</t>
  </si>
  <si>
    <t>Slaboproud</t>
  </si>
  <si>
    <t>742.1</t>
  </si>
  <si>
    <t>742.2</t>
  </si>
  <si>
    <t>742.3</t>
  </si>
  <si>
    <t>742.4</t>
  </si>
  <si>
    <t>742.5</t>
  </si>
  <si>
    <t>Chlazení</t>
  </si>
  <si>
    <t>Jsou-li v dokumentaci uvedeny odkazy na obchodní firmy, názvy nebo specifická označení výrobků apod., jsou takové odkazy pouze informativní a zhotoviteli umožňují použít i jiných kvalitativně a technicky stejných, případně kvalitnějších řešení. Za úplnost a správnost rozpočtu odpovídá nabízející. Nabízející zodpovídá za to, že jeho cenová nabídka zahrnuje dílo jako kompletní celek splňující všechny zákonné normy nutné k úspěšné kolaudaci a uvedení do provozu a všechny požadavky zadavatele. Nabízející zejména zodpovídá za to, že jeho cenová nabídka zahrnuje i případné práce a dodávky přímo nespecifikované ve Výkazu výměr nebo projektové dokumentaci, avšak dle norem či jiných zákonných požadavků nutné ke zdárnému dokončení, kolaudaci a uvedení díla do provozu. Nabízející není oprávněn v tomto rozpočtu měnit žádné údaje, specifikace ani parametry! Případná variantní řešení uvede nabízející v samostatném dokumentu, který nebude započítán do základní cenové nabídky.</t>
  </si>
  <si>
    <t/>
  </si>
  <si>
    <t>16,4,kW, 10°C/16°C včetně regulace, akumulační nádoby o objemu 30l, oběhového čerpadla, flow switch a tlumičů vibrací, např. RC group Smart2 T15</t>
  </si>
  <si>
    <t>Objem 25l, PN10, pro glykol 35%, včetně šroubení s uzavíracím a vypouštěcím kohoutem a stěnové konzoly</t>
  </si>
  <si>
    <t>Nástěnný, primár-ethylenglykol 35%, 13/19°C, 3,1kPa, sekundár-voda, 20/16°C, 3,5kPa, připojení DN 50</t>
  </si>
  <si>
    <t>pozinkovaná ocel + EPDM, DN 50, závitový</t>
  </si>
  <si>
    <t>1/2"x3/4", otevírací tlak 300kPa,</t>
  </si>
  <si>
    <t>DN50</t>
  </si>
  <si>
    <t>R250D, chromovaný, DN50</t>
  </si>
  <si>
    <t>R250D, chromovaný, DN10</t>
  </si>
  <si>
    <t>G=3/8", bude osazen na nejvyšší místa dle potřeby - předpokládaný počet</t>
  </si>
  <si>
    <t>DN15, včetně potrubí (T kus)</t>
  </si>
  <si>
    <t>s pružinou, mosaz, DN50</t>
  </si>
  <si>
    <t>se zadním připojením G 1/2", včetně jímky, 0-120°C</t>
  </si>
  <si>
    <t>radiální, 0-6 bar, G 1/4"</t>
  </si>
  <si>
    <t>SMĚS ETHYLENGLYKOLU A VODY, 35%, VČETNĚ INHIBITORU KOROZE pozn. Naředění změkčenou vodou</t>
  </si>
  <si>
    <t>litry</t>
  </si>
  <si>
    <t>spoje, drobný montážní materiál, výtokové potrubí od pojistného ventilu do kanistru</t>
  </si>
  <si>
    <t>DN 50
pozn.1 přesné množství fitinek bude určeno na stavbě
pozn.2 délky potrubí zahrnují celou délku trasy včetně kolen</t>
  </si>
  <si>
    <t>DN 20</t>
  </si>
  <si>
    <t>DN 10</t>
  </si>
  <si>
    <t>D. Uvedení do provozu</t>
  </si>
  <si>
    <t>Vyregulování soustavy, tlaková a topná zkouška</t>
  </si>
  <si>
    <t>Vypracování protokolů, revize zařízení</t>
  </si>
  <si>
    <t>Provozní předpisy</t>
  </si>
  <si>
    <t>Vzduchotechnika</t>
  </si>
  <si>
    <t>1.1</t>
  </si>
  <si>
    <t>výkon +4950/-4500, desková repuperace, vodní ohřívač, přímý chladič, venkovní provedení, včetně vlastní MaR, technický popis na konci TZ</t>
  </si>
  <si>
    <t>1.1a</t>
  </si>
  <si>
    <t>opatření topný kabel veškeré instalace UT v exteriéru</t>
  </si>
  <si>
    <t>1.1b</t>
  </si>
  <si>
    <t>opatření odvodu kondenzátu topným kabelem</t>
  </si>
  <si>
    <t>1.2</t>
  </si>
  <si>
    <t>kondenzační jednotka o výkonu 20kW, včetně kitu s expazním ventilem a regulací</t>
  </si>
  <si>
    <t>1.2a</t>
  </si>
  <si>
    <t>kit s expanzním ventilem</t>
  </si>
  <si>
    <t>1.2b</t>
  </si>
  <si>
    <t>prokabelování</t>
  </si>
  <si>
    <t>1.2c</t>
  </si>
  <si>
    <t>potrubí chladiva včetně izolace, media a závěsů</t>
  </si>
  <si>
    <t>1.3a</t>
  </si>
  <si>
    <t>200x500x1000 . 1 náběhy na obou koncích tlumiče</t>
  </si>
  <si>
    <t>1.3</t>
  </si>
  <si>
    <t>400x500x2000 . 1 náběhy na obou koncích tlumiče</t>
  </si>
  <si>
    <t>1.4</t>
  </si>
  <si>
    <t xml:space="preserve">800x500, pozink </t>
  </si>
  <si>
    <t>1.5</t>
  </si>
  <si>
    <t>320x140 2/R1, RAL 9010</t>
  </si>
  <si>
    <t>1.6</t>
  </si>
  <si>
    <t>320x140 1/R1, RAL 9010</t>
  </si>
  <si>
    <t>1.8</t>
  </si>
  <si>
    <t>225x75 2/R1, RAL 9010</t>
  </si>
  <si>
    <t>1.9</t>
  </si>
  <si>
    <t>225x200 1/R1, RAL 9010</t>
  </si>
  <si>
    <t>1.10A</t>
  </si>
  <si>
    <t>500x160</t>
  </si>
  <si>
    <t>1.10B</t>
  </si>
  <si>
    <t>1.10C</t>
  </si>
  <si>
    <t>1.10D</t>
  </si>
  <si>
    <t>1.10E</t>
  </si>
  <si>
    <t>1.11</t>
  </si>
  <si>
    <t>225x75 1/R1, RAL 9010</t>
  </si>
  <si>
    <t>1.12</t>
  </si>
  <si>
    <t>125 odvodní</t>
  </si>
  <si>
    <t>1.13</t>
  </si>
  <si>
    <t>100 odvodní</t>
  </si>
  <si>
    <t>1.14</t>
  </si>
  <si>
    <t>225x140 2/R1, RAL 9010</t>
  </si>
  <si>
    <t>1.15</t>
  </si>
  <si>
    <t>225x140 1/R1, RAL 9010</t>
  </si>
  <si>
    <t>1.16A</t>
  </si>
  <si>
    <t>400x500</t>
  </si>
  <si>
    <t>1.16B</t>
  </si>
  <si>
    <t>1.17</t>
  </si>
  <si>
    <t>127  zvukově izol.hadice</t>
  </si>
  <si>
    <t>bm</t>
  </si>
  <si>
    <t>1.18</t>
  </si>
  <si>
    <t>102  zvukově izol.hadice</t>
  </si>
  <si>
    <t>1.19</t>
  </si>
  <si>
    <t>160  zvukově izol.hadice</t>
  </si>
  <si>
    <t>1.20</t>
  </si>
  <si>
    <t>203  zvukově izol.hadice</t>
  </si>
  <si>
    <t>1.21</t>
  </si>
  <si>
    <t>229  zvukově izol.hadice</t>
  </si>
  <si>
    <t xml:space="preserve"> do obvodu 650 20% tvarovek</t>
  </si>
  <si>
    <t xml:space="preserve"> do obvodu 1050 20% tvarovek</t>
  </si>
  <si>
    <t xml:space="preserve"> do obvodu 1500 20% tvarovek</t>
  </si>
  <si>
    <t xml:space="preserve"> do obvodu 1890 20% tvarovek</t>
  </si>
  <si>
    <t xml:space="preserve"> do obvodu 2630 40% tvarovek</t>
  </si>
  <si>
    <t xml:space="preserve"> do obvodu 650 </t>
  </si>
  <si>
    <t xml:space="preserve"> do obvodu 1050 </t>
  </si>
  <si>
    <t xml:space="preserve"> do obvodu 1890 </t>
  </si>
  <si>
    <t xml:space="preserve"> do průměru100 rovné</t>
  </si>
  <si>
    <t xml:space="preserve"> do průměru140 20% tvarovek</t>
  </si>
  <si>
    <t xml:space="preserve"> do průměru200 20% tvarovek</t>
  </si>
  <si>
    <t xml:space="preserve"> do průměru280 rovné</t>
  </si>
  <si>
    <t xml:space="preserve">tl 40mm </t>
  </si>
  <si>
    <t xml:space="preserve">tl 15mm </t>
  </si>
  <si>
    <t>tl. 40 mm odolnost 30 min</t>
  </si>
  <si>
    <t>2.1</t>
  </si>
  <si>
    <t>výkon +5360/-5420, desková repuperace, vodní ohřívač, venkovní provedení, včetně vlastní MaR, technický popis na konci TZ</t>
  </si>
  <si>
    <t>2.1a</t>
  </si>
  <si>
    <t>2.1b</t>
  </si>
  <si>
    <t>2.3a</t>
  </si>
  <si>
    <t>2.3</t>
  </si>
  <si>
    <t>2.4</t>
  </si>
  <si>
    <t xml:space="preserve">800x500 </t>
  </si>
  <si>
    <t>2.5</t>
  </si>
  <si>
    <t xml:space="preserve">čtyřhranná, přívodní, velikost 600, včetně regulační klapky </t>
  </si>
  <si>
    <t>2.6</t>
  </si>
  <si>
    <t xml:space="preserve">čtyřhranná, přívodní, velikost 500, včetně regulační klapky </t>
  </si>
  <si>
    <t>2.9</t>
  </si>
  <si>
    <t>2.10</t>
  </si>
  <si>
    <t>2.11</t>
  </si>
  <si>
    <t>125 přívodní</t>
  </si>
  <si>
    <t>2.12</t>
  </si>
  <si>
    <t>160 odvodní</t>
  </si>
  <si>
    <t>2.14</t>
  </si>
  <si>
    <t>2.15</t>
  </si>
  <si>
    <t>2.16</t>
  </si>
  <si>
    <t>2.20</t>
  </si>
  <si>
    <t>2.21</t>
  </si>
  <si>
    <t>2.22</t>
  </si>
  <si>
    <t>2.23</t>
  </si>
  <si>
    <t>2.24</t>
  </si>
  <si>
    <t>254  zvukově izol.hadice</t>
  </si>
  <si>
    <t>2.25</t>
  </si>
  <si>
    <t xml:space="preserve"> do obvodu 650 40% tvarovek</t>
  </si>
  <si>
    <t xml:space="preserve"> do obvodu 1050 30% tvarovek</t>
  </si>
  <si>
    <t xml:space="preserve"> do obvodu 1500 30% tvarovek</t>
  </si>
  <si>
    <t xml:space="preserve"> do obvodu 1890 10% tvarovek</t>
  </si>
  <si>
    <t xml:space="preserve"> do obvodu 2630 50% tvarovek</t>
  </si>
  <si>
    <t xml:space="preserve"> do průměru100 10% tvarovek</t>
  </si>
  <si>
    <t xml:space="preserve"> do průměru140 10% tvarovek</t>
  </si>
  <si>
    <t xml:space="preserve"> do průměru280 30% tvarovek</t>
  </si>
  <si>
    <t>3.1</t>
  </si>
  <si>
    <t>výkon +3900/-4180, desková repuperace, vodní ohřívač, přímý chladič, venkovní provedení, včetně vlastní MaR, technický popis na konci TZ</t>
  </si>
  <si>
    <t>3.1a</t>
  </si>
  <si>
    <t>3.1b</t>
  </si>
  <si>
    <t>3.2</t>
  </si>
  <si>
    <t>kondenzační jednotka o výkonu 14kW, včetně kitu s expazním ventilem a regulací</t>
  </si>
  <si>
    <t>3.2a</t>
  </si>
  <si>
    <t>3.2b</t>
  </si>
  <si>
    <t>3.2c</t>
  </si>
  <si>
    <t>3.3a</t>
  </si>
  <si>
    <t>G 200x500x1000 . 1 náběhy na obou koncích tlumiče</t>
  </si>
  <si>
    <t>3.3</t>
  </si>
  <si>
    <t>G 400x500x2000 . 1 náběhy na obou koncích tlumiče</t>
  </si>
  <si>
    <t>3.4</t>
  </si>
  <si>
    <t>DIGESTOŘ 820M3/H, rozměr 1200x1100x500</t>
  </si>
  <si>
    <t>3.5</t>
  </si>
  <si>
    <t>DIGESTOŘ 3000M3/H, složená ze dvou kusů, celkový rozměr 4400x1300x500</t>
  </si>
  <si>
    <t>3.6</t>
  </si>
  <si>
    <t xml:space="preserve">500x200 </t>
  </si>
  <si>
    <t>3.7</t>
  </si>
  <si>
    <t xml:space="preserve">315x200 </t>
  </si>
  <si>
    <t>3.8</t>
  </si>
  <si>
    <t xml:space="preserve">1-225x75/R1 </t>
  </si>
  <si>
    <t>3.9</t>
  </si>
  <si>
    <t>3.10</t>
  </si>
  <si>
    <t>560x325 2/R1</t>
  </si>
  <si>
    <t>3.11</t>
  </si>
  <si>
    <t>560x200 2/R1</t>
  </si>
  <si>
    <t>3.12</t>
  </si>
  <si>
    <t>225x75 2/R1</t>
  </si>
  <si>
    <t>3.13</t>
  </si>
  <si>
    <t>čtyřhranná, přívodní, velikost 500</t>
  </si>
  <si>
    <t>3.14</t>
  </si>
  <si>
    <t>3.15</t>
  </si>
  <si>
    <t>3.16</t>
  </si>
  <si>
    <t>560x140 2/R1</t>
  </si>
  <si>
    <t xml:space="preserve"> do obvodu 650 50% tvarovek</t>
  </si>
  <si>
    <t xml:space="preserve"> do obvodu 1050 50% tvarovek</t>
  </si>
  <si>
    <t xml:space="preserve"> do obvodu 1500 50% tvarovek</t>
  </si>
  <si>
    <t xml:space="preserve"> do průměru200 10% tvarovek</t>
  </si>
  <si>
    <t>4.1</t>
  </si>
  <si>
    <t>DN 160, 350m3/h, 200Pa</t>
  </si>
  <si>
    <t>4.2</t>
  </si>
  <si>
    <t xml:space="preserve">kruhový 160-900 </t>
  </si>
  <si>
    <t>4.4</t>
  </si>
  <si>
    <t>DN 160</t>
  </si>
  <si>
    <t>4.5</t>
  </si>
  <si>
    <t xml:space="preserve">průměr 160 </t>
  </si>
  <si>
    <t>4.6</t>
  </si>
  <si>
    <t xml:space="preserve"> do průměru140 100% tvarovek</t>
  </si>
  <si>
    <t xml:space="preserve"> do průměru200</t>
  </si>
  <si>
    <t>VYREGULOVÁNÍ ZAŘÍZENÍ</t>
  </si>
  <si>
    <t>H</t>
  </si>
  <si>
    <t>VYREGULOVÁNÍ POTRUBÍ A KONCOVÝCH ELEMENTŮ</t>
  </si>
  <si>
    <t>VYPRACOVÁNÍ PROTOKOLU</t>
  </si>
  <si>
    <t>PŘÍPRAVA NA KOMPLEXNÍ VYZKOUŠENÍ ZAŘÍZENÍ</t>
  </si>
  <si>
    <t>KOMPLEXNÍ VYZKOUŠENÍ ZAŘÍZENÍ</t>
  </si>
  <si>
    <t>MĚŘENÍ HLUČNOSTI ZAŘÍZENÍ</t>
  </si>
  <si>
    <t>Měření a regulace</t>
  </si>
  <si>
    <t>Areálové rozvody</t>
  </si>
  <si>
    <t>810.01</t>
  </si>
  <si>
    <t>810.01.01</t>
  </si>
  <si>
    <t>810.01.02</t>
  </si>
  <si>
    <t>810.01.03</t>
  </si>
  <si>
    <t>810.01.04</t>
  </si>
  <si>
    <t>810.01.05</t>
  </si>
  <si>
    <t>810.01.06</t>
  </si>
  <si>
    <t xml:space="preserve">pískový obsyp potrubí </t>
  </si>
  <si>
    <t>810.01.07</t>
  </si>
  <si>
    <t xml:space="preserve">pískové lože  (hrubý písek, frakce  16/32)    </t>
  </si>
  <si>
    <t>810.01.08</t>
  </si>
  <si>
    <t>pískový obsyp objektů (hrubý písek, frakce 16/32)</t>
  </si>
  <si>
    <t>810.01.09</t>
  </si>
  <si>
    <t>810.01.10</t>
  </si>
  <si>
    <t>obetonování potrubí prostým betonem C12/15</t>
  </si>
  <si>
    <t>810.01.11</t>
  </si>
  <si>
    <t>810.01.12</t>
  </si>
  <si>
    <t>810.01.13</t>
  </si>
  <si>
    <t>zásyp jam</t>
  </si>
  <si>
    <t>810.02</t>
  </si>
  <si>
    <t>810.02.01</t>
  </si>
  <si>
    <t>810.02.02</t>
  </si>
  <si>
    <t>810.02.03</t>
  </si>
  <si>
    <t>810.02.04</t>
  </si>
  <si>
    <t xml:space="preserve">plastové šachty WAVIN (viz příloha 08)  </t>
  </si>
  <si>
    <t>810.02.05</t>
  </si>
  <si>
    <t xml:space="preserve"> vsakovací blok 600x600x600 mm (ŠxVxD) s kanálkem DN180</t>
  </si>
  <si>
    <t>810.02.06</t>
  </si>
  <si>
    <t>vsakovací blok 600x1200x600 mm (ŠxVxD)</t>
  </si>
  <si>
    <t>810.02.07</t>
  </si>
  <si>
    <t>vsakovací blok 600x600x600 mm (ŠxVxD)</t>
  </si>
  <si>
    <t>810.02.08</t>
  </si>
  <si>
    <t>geotextile 200g/m2, šíře 2m - role 100m2, PP</t>
  </si>
  <si>
    <t>810.02.09</t>
  </si>
  <si>
    <t>podzemní nádrž polyetylénová  6500l, pochozí teleskopický nástavec s PE-poklopem, rozšiřující sada s filtrem</t>
  </si>
  <si>
    <t>810.02.10</t>
  </si>
  <si>
    <t>vytyčení stávajících sítí</t>
  </si>
  <si>
    <t>820.01</t>
  </si>
  <si>
    <t>820.01.01</t>
  </si>
  <si>
    <t>820.01.02</t>
  </si>
  <si>
    <t>820.01.03</t>
  </si>
  <si>
    <t>820.01.04</t>
  </si>
  <si>
    <t>820.01.05</t>
  </si>
  <si>
    <t>820.01.06</t>
  </si>
  <si>
    <t>820.01.07</t>
  </si>
  <si>
    <t>820.01.08</t>
  </si>
  <si>
    <t>820.01.09</t>
  </si>
  <si>
    <t>820.01.10</t>
  </si>
  <si>
    <t>roznášecí deska - železový beton C30/37</t>
  </si>
  <si>
    <t>820.01.11</t>
  </si>
  <si>
    <t xml:space="preserve">svařovaná síť KARI 6,0/100 x 6,0/100 </t>
  </si>
  <si>
    <t>820.02</t>
  </si>
  <si>
    <t>820.02.01</t>
  </si>
  <si>
    <t>vodoměrná šachta vyztužená - podle výkresu č.03</t>
  </si>
  <si>
    <t>820.02.02</t>
  </si>
  <si>
    <t>potrubí ze svařovaných tlakových trubek z polyetylénu PE 100 SDR 11                             profil 63 x 5,8 mm</t>
  </si>
  <si>
    <t>820.02.03</t>
  </si>
  <si>
    <t>signalizační vodič izolovaný s Cu jádrem 4mm2</t>
  </si>
  <si>
    <t>820.02.04</t>
  </si>
  <si>
    <t>signalizační ochranná fólie s nápisem VODA</t>
  </si>
  <si>
    <t>820.02.05</t>
  </si>
  <si>
    <t>820.02.06</t>
  </si>
  <si>
    <t>820.02.07</t>
  </si>
  <si>
    <t>kulové uzávěry kovové – obyčejné 2"</t>
  </si>
  <si>
    <t>820.02.08</t>
  </si>
  <si>
    <t>zpětné ventily 2"</t>
  </si>
  <si>
    <t>820.02.09</t>
  </si>
  <si>
    <t>filtr 2"</t>
  </si>
  <si>
    <t>820.02.10</t>
  </si>
  <si>
    <t>šoupátko zemní 2" se zemní teleskopickou soupravou a poklopem</t>
  </si>
  <si>
    <t>820.02.11</t>
  </si>
  <si>
    <t>840.01</t>
  </si>
  <si>
    <t>840.01.01</t>
  </si>
  <si>
    <t>840.01.02</t>
  </si>
  <si>
    <t>840.01.03</t>
  </si>
  <si>
    <t>840.01.04</t>
  </si>
  <si>
    <t>840.01.05</t>
  </si>
  <si>
    <t>840.01.06</t>
  </si>
  <si>
    <t>840.01.07</t>
  </si>
  <si>
    <t>840.01.08</t>
  </si>
  <si>
    <t>840.01.09</t>
  </si>
  <si>
    <t>840.02</t>
  </si>
  <si>
    <t>840.02.01</t>
  </si>
  <si>
    <t>kanalizační trubky z PVC - KG SN 8 pro ležatou kanalizaci  DN 150</t>
  </si>
  <si>
    <t>840.02.02</t>
  </si>
  <si>
    <t>kanalizační trubky z PVC - KG SN 8 pro ležatou kanalizaci  DN 200</t>
  </si>
  <si>
    <t>840.02.03</t>
  </si>
  <si>
    <t>840.02.04</t>
  </si>
  <si>
    <t>840.02.05</t>
  </si>
  <si>
    <t xml:space="preserve">plastové šachty WAVIN (viz příloha 07)  </t>
  </si>
  <si>
    <t>840.02.06</t>
  </si>
  <si>
    <t xml:space="preserve">Lapák tuků </t>
  </si>
  <si>
    <t xml:space="preserve">Šachtové prefabrikáty (např. Betonika plus) </t>
  </si>
  <si>
    <t>Skruž    250/1000/120-SP</t>
  </si>
  <si>
    <t>Přechodová deska            200/120-T</t>
  </si>
  <si>
    <t>Poklop litinový s odvětráním   GU A15 + rám BEGU PARK</t>
  </si>
  <si>
    <t>železový beton C30/37 (výztuž v dodávce)</t>
  </si>
  <si>
    <t>AS-FAKU 2EO/PB včetně armování 
Dodavatel: např. ASIO BRNO
Poznámka: k objednávce přiložit výkres č.03</t>
  </si>
  <si>
    <t>840.02.07</t>
  </si>
  <si>
    <t>850.01</t>
  </si>
  <si>
    <t>Trubka Wehotherm - izolační třída 1 WTS 1 P DN 65/140 - 12 m</t>
  </si>
  <si>
    <t>Trubka Wehotherm - izolační třída 1 WTS 1 P DN 65/140 - 6 m</t>
  </si>
  <si>
    <t>Oblouk ohýbaný Wehotherm -  izolační třída 1 WTS 1 E DN 65/140 90°</t>
  </si>
  <si>
    <t>Oblouk pro vstup do objektu Wehotherm - izolační třída 1 WTS 1 E DN 65/140 L=1,5x1,0m</t>
  </si>
  <si>
    <t>Dilatační profilované desky z polyetylenu velikost 1 - WTS FPP 1000x120x40, vč. připevňovací pásky</t>
  </si>
  <si>
    <t xml:space="preserve">Výstražná značkovací páska barva zelená WTS MT </t>
  </si>
  <si>
    <t>Spoje JT včetně vypěnění a propojení detekčních vodičù WTS JT DN 65/140 dávkování PUR pěny ze směsných lahví – dle předpisu výrobce</t>
  </si>
  <si>
    <t>Koncové těsnění izolace WTS ES DN 65/140</t>
  </si>
  <si>
    <t>Smršťovací pás Raychem šířka 220 mm</t>
  </si>
  <si>
    <t>Měřící krabice B 1 - v objektu</t>
  </si>
  <si>
    <t>Měřící krabice BS 1 - v šachtě</t>
  </si>
  <si>
    <t>Naspojkování detekčního kabelu po trase</t>
  </si>
  <si>
    <t>Naspojkování detekčního kabelu v šachtě</t>
  </si>
  <si>
    <t>Doprava výrobků k zákazníkovi</t>
  </si>
  <si>
    <t>auto</t>
  </si>
  <si>
    <t>Geotextilie s minimální propustností 1,5-2,0/103 l/ms, plošná hmotnosi 350 g/m 3 m šířka</t>
  </si>
  <si>
    <t>Rentgenový snímek</t>
  </si>
  <si>
    <t>Proplach potrubí</t>
  </si>
  <si>
    <t>litr</t>
  </si>
  <si>
    <t>Tlakové zkoušky potrubí z ocelových trubek předízolovaných přes 60,3/2,9  do 114,3/3,6</t>
  </si>
  <si>
    <t>Demontáž stávajícího potrubí v šachtě vč. demontáže tepelné izolace 76/3,2</t>
  </si>
  <si>
    <t>Demontáž stávajících přírubových armatur v šachtě DN 65</t>
  </si>
  <si>
    <t>Potrubí z trubek hladkých, vč. tvarovek ocelových bezešvých, ČSN 42 0250, běžných, ČSN 42 5715.0 - jakost 11 353.0, nízkotlakých 76/3,2</t>
  </si>
  <si>
    <t>Tlakové zkoušky potrubí z ocelových trubek hladkých 76/3,2</t>
  </si>
  <si>
    <t>Kohouty kulové - uzavírací, přírubové PN 16, vč. protipřírub DN 65</t>
  </si>
  <si>
    <t xml:space="preserve">Nátěry kovových potrubí, syntetické, na vzduchu schnoucí, potrubí do DN 100 mm, dvojnásobné s 1x emailováním a základním nátěrem </t>
  </si>
  <si>
    <t>Tepelné izolace potrubí, rohožemi z minerální vlny v tl. 6 cm</t>
  </si>
  <si>
    <t>Oplechování v šachtě - oplechování potrubí</t>
  </si>
  <si>
    <t>Oplechování v šachtě - oplechování přírubových armatur DN 65, snímatelné</t>
  </si>
  <si>
    <t>Podsyp potrubí pískem frakce 2-8 mm, vč. zhutnění</t>
  </si>
  <si>
    <t>Obsyp potrubí pískem frakce 0-8 mm, vč. zhutnění</t>
  </si>
  <si>
    <t>Zásyp zeminou, vč. zhutnění</t>
  </si>
  <si>
    <t>Stavební část</t>
  </si>
  <si>
    <t>Zdravotně technické instalace</t>
  </si>
  <si>
    <t>Dokumentace skutečného provedení stavby (ke kolaudaci) - v investorem požadovaném formátu a počtu vyhotovení</t>
  </si>
  <si>
    <t>002Xx0300-002</t>
  </si>
  <si>
    <t>Vypracování dílenské dokumentace dle požadavku uvedeném v PD - náklady zhotovitele stavby</t>
  </si>
  <si>
    <t>002Xx0300-001</t>
  </si>
  <si>
    <t>Náklady spojené s předkládáním požadovaných vzorků</t>
  </si>
  <si>
    <t>002Xx0200-001</t>
  </si>
  <si>
    <t>Kompletační činnost -  v rozsahu nezbytném pro provedení stavby, včetně všech souvisejících investic</t>
  </si>
  <si>
    <t>002Xx0100-001</t>
  </si>
  <si>
    <t>Všeobecné práce</t>
  </si>
  <si>
    <t>002</t>
  </si>
  <si>
    <t>Likvidace zařízení staveniště</t>
  </si>
  <si>
    <t>000Xx0100-003</t>
  </si>
  <si>
    <t>Provozní náklady zařízení staveniště - včetně čištění komunikací</t>
  </si>
  <si>
    <t>000Xx0100-002</t>
  </si>
  <si>
    <t>Vybudování zařízení staveniště - pro výkon činnosti zhotovitele a jeho subdodavatelů</t>
  </si>
  <si>
    <t>000Xx0100-001</t>
  </si>
  <si>
    <t>Zařízení staveniště</t>
  </si>
  <si>
    <t>000</t>
  </si>
  <si>
    <t>DPH 21%</t>
  </si>
  <si>
    <t>1ks Modul krajní -  základní nosná konstrukce podlahy, stropu a sloupků, vč. výměn a zavětrování - 6000x3000x3530 mm - typ 2B / dodávka</t>
  </si>
  <si>
    <t>3ks Modul vnitřní -  základní nosná konstrukce podlahy, stropu a sloupků, vč. výměn a zavětrování - 6000x3000x3530 mm - typ 2B / dodávka</t>
  </si>
  <si>
    <t>1ks Modul rohový -  základní nosná konstrukce podlahy, stropu a sloupků, vč. výměn a zavětrování - 8500x2500x3530 mm - typ 3B+ / dodávka</t>
  </si>
  <si>
    <t>1ks Modul krajní -  základní nosná konstrukce podlahy, stropu a sloupků, vč. výměn a zavětrování - 8500x2500x3530 mm - typ 3B / dodávka</t>
  </si>
  <si>
    <t>5ks Modul krajní -  základní nosná konstrukce podlahy, stropu a sloupků, vč. výměn a zavětrování - 5500x3000x3530 mm - typ 5B / dodávka</t>
  </si>
  <si>
    <t>2ks Modul krajní -  základní nosná konstrukce podlahy, stropu a sloupků, vč. výměn a zavětrování - 7000x3000x3530 mm - typ 6B / dodávka</t>
  </si>
  <si>
    <t>1ks Modul vnitřní -  základní nosná konstrukce podlahy, stropu a sloupků, vč. výměn a zavětrování - 9000x3000x3530 mm - typ 7B+ / dodávka</t>
  </si>
  <si>
    <t>1ks Modul vnitřní -  základní nosná konstrukce podlahy, stropu a sloupků, vč. výměn a zavětrování - 6700x3000x3530 mm - typ 8B / dodávka</t>
  </si>
  <si>
    <t>1ks Modul krajní -  základní nosná konstrukce podlahy, stropu a sloupků, vč. výměn a zavětrování - 6300x3000x3530 mm - typ 10B / dodávka</t>
  </si>
  <si>
    <t>1ks Modul rohový -  základní nosná konstrukce podlahy, stropu a sloupků, vč. výměn a zavětrování - 7000x2500x3530 mm - typ 11B+ / dodávka</t>
  </si>
  <si>
    <t>1ks Modul krajní -  základní nosná konstrukce podlahy, stropu a sloupků, vč. výměn a zavětrování - 6000x3000x3350 mm - typ 2A / dodávka</t>
  </si>
  <si>
    <t>3ks Modul vnitřní -  základní nosná konstrukce podlahy, stropu a sloupků, vč. výměn a zavětrování - 6000x3000x3350 mm - typ 2A / dodávka</t>
  </si>
  <si>
    <t>1ks Modul rohový -  základní nosná konstrukce podlahy, stropu a sloupků, vč. výměn a zavětrování - 8500x2500x3350 mm - typ 3A+ / dodávka</t>
  </si>
  <si>
    <t>1ks Modul krajní -  základní nosná konstrukce podlahy, stropu a sloupků, vč. výměn a zavětrování - 8500x2500x3350 mm - typ 3A / dodávka</t>
  </si>
  <si>
    <t>2ks Modul krajní konzolový -  základní nosná konstrukce podlahy, stropu a sloupků, vč. výměn a zavětr. - 8500x2500x3350 mm - typ 4A / dodávka</t>
  </si>
  <si>
    <t>1ks Modul vnitřní -  základní nosná konstrukce podlahy, stropu a sloupků, vč. výměn a zavětrování - 9000x3000x3350 mm - typ 7A+ / dodávka</t>
  </si>
  <si>
    <t>1ks Modul vnitřní -  základní nosná konstrukce podlahy, stropu a sloupků, vč. výměn a zavětrování - 6700x3000x3350 mm - typ 8A / dodávka</t>
  </si>
  <si>
    <t>1ks Modul krajní konzolový -  základní nosná konstrukce podlahy, stropu a sloupků, vč. výměn a zavětr. - 7800x2500x3350 mm - typ 13A / dodávka</t>
  </si>
  <si>
    <t>1ks Modul krajní konzolový -  základní nosná konstrukce podlahy, stropu a sloupků, vč. výměn a zavětr. - 8500x2500x3350 mm - typ 14A / dodávka</t>
  </si>
  <si>
    <t>1ks Modul rohový konzolový -  základní nosná konstrukce podlahy, stropu a sloupků, vč. výměn a zavětr. - 8500x2500x3350 mm - typ 14A+ / dodávka</t>
  </si>
  <si>
    <t>4ks Modul rohový -  základní nosná konstrukce podlahy, stropu a sloupků, vč. výměn a zavětrování - 8000x3000x3530 mm - typ 1B+ / dodávka</t>
  </si>
  <si>
    <t>4ks Modul rohový -  základní nosná konstrukce podlahy, stropu a sloupků, vč. výměn a zavětrování - 8000x3000x3350 mm - typ 1A+ / dodávka</t>
  </si>
  <si>
    <t>15ks Modul krajní -  základní nosná konstrukce podlahy, stropu a sloupků, vč. výměn a zavětrování - 8000x3000x3350 mm - typ 1A / dodávka</t>
  </si>
  <si>
    <t>rohový sloup modulu: 120/120/5mm; 17,5 kg/m
podpůrný sloupek: 80/80/4; 9,5 kg/m
nosník a: 120/100/4; 13,0 kg/m
nosník b1: 300/100/16; 87,5 kg/m
nosník b2: 300/100/8; 47,8 kg/m
nosník b2: 300/100/7; 41,8 kg/m
nosník b3: 250/100/7; 35,2 kg/m</t>
  </si>
  <si>
    <t>1ks Modul stropní -  základní nosná konstrukce stropu, vč. výměn a zavětrování - 7000x6000x300 mm - typ 9A / dodávka</t>
  </si>
  <si>
    <t>Podlaha vinylová tl. 2,5 mm - dodávka / PD01</t>
  </si>
  <si>
    <t>Montáž stavebních modulů, šířka do 3 m, délka 6-9 m, konstrukční výška 3,35-3,53 m</t>
  </si>
  <si>
    <t>4ks Modul krajní konzolový - základní nosná konstrukce podlahy, stropu a sloupků, vč. výměn a zavětr. - 8000x3000x3350 mm - typ 12A / dodávka</t>
  </si>
  <si>
    <t>1ks Modul krajní konzolový - základní nosná konstrukce podlahy, stropu a sloupků, vč. výměn a zavětr. - 8000x3000x3350 mm - typ 15A / dodávka</t>
  </si>
  <si>
    <t>Z01 - Vnitřní schodiště
- konstrukce vnitřního dvouramenného schodiště (22x152,3x325,5)
- oboustraná madla ve dvou výškách, sloupky, mezipodesty
- ocelové prvky antikorozně ošetřeny, viditelné prvky opatřené nástřikem antracit RAL 7016
- nerez spojovací materiál, skryté kotvení</t>
  </si>
  <si>
    <t>Z02 - Vnější únikové schodiště V
- konstrukce vnějšího únikového dvouramenného schodiště (20x175x280)
- oboustranná madla ve dvou výškách, součástí schodiště krycí zástěna z tahokovu
- ocelové prvky antikorozně ošetřeny žárovým zinkováním nebo šopováním, opatřené nástřikem antracit RAL 7016
- nerez spojovací materiál, skryté kotvení</t>
  </si>
  <si>
    <t>Z04 - Nosná konstrukce pro VZT č. 1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</si>
  <si>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Z05 - Nosná konstrukce pro VZT č. 2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</si>
  <si>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Z06 - Nosná konstukce pro VZT č. 3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</si>
  <si>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Z07 - Nosná konstrukce pro CHL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</si>
  <si>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Z08 - Nostná konstrukce pro anténu STA
- ocelová konstukce včetně betonových dlaždic pro ukotvení
- kruhový ocelový sloupek se základnou antikorozně ošetřen žárovým zinkováním nebo šopováním, opatřen nástřikem v odstínu antracit RAL 7016</t>
  </si>
  <si>
    <t>Z09 - Výlez na střechu
- zateplený, s integrovaným žebříkem, uzamykatelný, včetně interiérového podhledového záklopu; 1400/700mm, s. v. 2400 mm
- systémové řešení, dvojité těsnění, tl. izolace min. 100mm, hliníkové nůžkové schody s madlem, horní poklop z Al plechu, výrobce např. Roto</t>
  </si>
  <si>
    <t>Z10 - Krycí panely pro VZT č. 1
- panely z tahokovu zakrývající nadstřešní VZT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</si>
  <si>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Z11 - Krycí panely pro VZT č. 2
- panely z tahokovu zakrývající nadstřešní VZT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</si>
  <si>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Z12 - Krycí panely pro VZT č. 3
- panely z tahokovu zakrývající nadstřešní VZT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</si>
  <si>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Z13 - Krycí panely pro CHL
- panely z tahokovu zakrývající nadstřešní CHL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</si>
  <si>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Z15 - Vstupní brána v oplocení V
- vstupní a vjezdová sestava uzamykatelné brány ve stávajícím areálovém oplocení
- vstupní křídlo š. 1,0 m a vjezdové křídlo 2,5 m, výška 2,0 m
- kruhové ocelové sloupky založené v betonových patkách
- povrchová úprava žárový pozink
- včetně odstranění odpovídající částí stávajícího oplocení</t>
  </si>
  <si>
    <t>Z17 - Zábradlí v zahradě 01
- oboustranné zábradlí venkovního schodiště s madly ve dvou výškách 
- ocelové prvky antikorozně ošetřeny žárovým zinkováním nebo šopováním, opatřené nástřikem v odstínu antracit RAL 7016
- nerez spojovací materiály, včetěně betonových patek</t>
  </si>
  <si>
    <t>Z18 - Zábradlí v zahradě 02
- zábradlí venkovního schodiště s madly ve dvou výškách
- ocelové prvky antikorozně ošetřeny žárovým zinkováním nebo šopováním, opatřené nástřikem v odstínu antracit RAL 7016
- nerez spojovací materiály, včetěně betonových patek</t>
  </si>
  <si>
    <t>množství konstrukce</t>
  </si>
  <si>
    <t>Předokenní žaluzie
- rozměr: výška dle okna (2250 až 750 mm), šířka dle okna + přesah na obě strany (3150 až 2650)
- žaluzie ve tvaru písmene "Z" o šíři 90 mm s vlisovanou gumou po celé délce lamely zvyšující termoregulační efekt žaluzie
- poháněny elektropohonem
- na obou stranách žaluzie hliníkové vodící lišty
- odstín lamel, pojezdových lišt antracit RAL 7016
- dodávka včetně elektropohonu a pojezdových lišt</t>
  </si>
  <si>
    <r>
      <rPr>
        <b/>
        <sz val="9"/>
        <color indexed="8"/>
        <rFont val="Arial"/>
        <family val="2"/>
        <charset val="238"/>
      </rPr>
      <t>Plastové okno s uzamykatelnou otevíratelnou polohou</t>
    </r>
    <r>
      <rPr>
        <sz val="9"/>
        <color indexed="8"/>
        <rFont val="Arial"/>
        <family val="2"/>
        <charset val="238"/>
      </rPr>
      <t xml:space="preserve">
- rozměr: 2 500x2 250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</si>
  <si>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Podpůrná nosná konstrukce modulů 2.np při hlavním vstupu do objektu - typ 15B</t>
  </si>
  <si>
    <t>OV04a</t>
  </si>
  <si>
    <t>OV04b</t>
  </si>
  <si>
    <t xml:space="preserve">Kruhový světlík
- rozměr: průměr 400mm
- zabudovaný v SDK stěně
- 1-vrstvý z průhledného polykarbonátu
</t>
  </si>
  <si>
    <t xml:space="preserve">Kruhový světlík
- rozměr: průměr 600mm
- zabudovaný v SDK stěně
- 1-vrstvý z průhledného polykarbonátu
</t>
  </si>
  <si>
    <t>VTH</t>
  </si>
  <si>
    <t>SDK zakrytí trámů; 286,350*1,00+48,00*0,70</t>
  </si>
  <si>
    <t>kulové uzávěry kovové s odvodněním 2"</t>
  </si>
  <si>
    <t>Utěsnění vstupu potrubí do objektů - výrobce např.BETTRA s.r.o. výrobky nutno před objednáním konzultovat se zástupcem firmy Bettra vstup do šachty - těsnění HSD 200/140</t>
  </si>
  <si>
    <t>Utěsnění vstupu potrubí do objektů - výrobce např. BETTRA s.r.o. výrobky nutno před objednáním konzultovat se zástupcem firmy Bettra vstup do šachty - pažnice HRD 2x 200-FUFAz/400, 88°, osa 300 mm, vč. jádrového vrtání</t>
  </si>
  <si>
    <t>Montáž rozvodu Wehotherm</t>
  </si>
  <si>
    <t>850.01.01</t>
  </si>
  <si>
    <t>850.01.02</t>
  </si>
  <si>
    <t>850.01.03</t>
  </si>
  <si>
    <t>850.01.04</t>
  </si>
  <si>
    <t>850.01.05</t>
  </si>
  <si>
    <t>850.01.06</t>
  </si>
  <si>
    <t>850.01.07</t>
  </si>
  <si>
    <t>850.01.08</t>
  </si>
  <si>
    <t>850.01.09</t>
  </si>
  <si>
    <t>850.01.10</t>
  </si>
  <si>
    <t>850.01.11</t>
  </si>
  <si>
    <t>850.01.12</t>
  </si>
  <si>
    <t>850.01.13</t>
  </si>
  <si>
    <t>850.01.14</t>
  </si>
  <si>
    <t>820.02.12</t>
  </si>
  <si>
    <t>Datová zásuvka dvojitá mdular. 2xRJ45 Cat.5 Bílá/bílá ABB SWING</t>
  </si>
  <si>
    <t>Kabel UTP Cat.5e</t>
  </si>
  <si>
    <t xml:space="preserve">m </t>
  </si>
  <si>
    <t>Patchcord UTP Cat.5e 0,5m</t>
  </si>
  <si>
    <t>Patchcord UTP Cat.5e   1m</t>
  </si>
  <si>
    <t>Patchcord UTP Cat.5e   2m</t>
  </si>
  <si>
    <t>Patchcord UTP Cat.5e   5m</t>
  </si>
  <si>
    <t>Switch 16port 10/100, 1U Rack</t>
  </si>
  <si>
    <t>UPS záložní zdroj s výkonem 1000 VA</t>
  </si>
  <si>
    <t>Montážní sada do rozvaděče</t>
  </si>
  <si>
    <t xml:space="preserve">Rozvodný panel do 19" 8x230V s PO </t>
  </si>
  <si>
    <t>Patch panel  24 portů UTP Cat.5e  černý 1U</t>
  </si>
  <si>
    <t>Montáž kabelu do patch panelu</t>
  </si>
  <si>
    <t xml:space="preserve">Rozvaděč  19"/12U  635x600x395 mm  </t>
  </si>
  <si>
    <t xml:space="preserve">Police 1U do 19" rozv. h=350mm </t>
  </si>
  <si>
    <t xml:space="preserve">KU 68 </t>
  </si>
  <si>
    <t>Drát CY 6 zeleno-žlutý</t>
  </si>
  <si>
    <t>Řezání otvorů pro krabice</t>
  </si>
  <si>
    <t>Kabelová příchytka kovová 6716ED</t>
  </si>
  <si>
    <t>Trubka el.ins.  prům. 16mm</t>
  </si>
  <si>
    <t>Trubka el.ins.  prům. 20mm</t>
  </si>
  <si>
    <t>Vytýčení trasy kabeláží</t>
  </si>
  <si>
    <t>Telefonní ústředna - 1x ISDN2, 6x vnitřní telefonní linka, rozšiřitelná o GSM modul,</t>
  </si>
  <si>
    <t>Přepěťová ochrana ISDN linek</t>
  </si>
  <si>
    <t>Analog. vrátník 2x3 tl. vrátník 2N Helios</t>
  </si>
  <si>
    <t>Povětrnostní stříška</t>
  </si>
  <si>
    <t>Zálohovaný zdroj 13,8V-3A v krytu s místem pro akaumulátor 17 A/h (digitální), obsahuje výstupy pro signalizaci poruch a výpadku AC, obsahuje transformátor' v plechové skříni 235x235x98mm</t>
  </si>
  <si>
    <t>Akumulátor zálohovací 18 Ah</t>
  </si>
  <si>
    <t xml:space="preserve">Konfigurace a nastavení vrátníku </t>
  </si>
  <si>
    <t>Bezdrátový telefon s clipem</t>
  </si>
  <si>
    <t xml:space="preserve">Analogový telefonní přístroj </t>
  </si>
  <si>
    <t xml:space="preserve">ks </t>
  </si>
  <si>
    <t>Telefonní, prodluž.,  kabel  2 m RJ11/RJ45 propojovací</t>
  </si>
  <si>
    <t>Krabice odbočná s víčkem KU 68</t>
  </si>
  <si>
    <t>Domovní zesilovač s anténním slučovačem  a zdrojem *</t>
  </si>
  <si>
    <t>Anténní propojovací koaxiální kabel M-F, 3m</t>
  </si>
  <si>
    <t xml:space="preserve">  
Koaxiální kabel H125 Cu PVC (75 ohm)</t>
  </si>
  <si>
    <t>Koaxiální kabel H121 Al PVC (75 ohm)</t>
  </si>
  <si>
    <t>Zásuvka  TV+R+SAT koncová 2dB ABB SWING bilá kompletní</t>
  </si>
  <si>
    <t>Rozvodnice plechová TKR 500x500x200</t>
  </si>
  <si>
    <t>Konektor F</t>
  </si>
  <si>
    <t>Trubka elektroinstalační pr.40mm</t>
  </si>
  <si>
    <t xml:space="preserve">KU68/1  krabice universální </t>
  </si>
  <si>
    <t>Kabelová příchytka kovová 6716E</t>
  </si>
  <si>
    <t>Koaxiální PO do 2GHz SPKO-F75-SAT/TV-B/F-F</t>
  </si>
  <si>
    <t xml:space="preserve">Anténa pro příjem DVB-T TV </t>
  </si>
  <si>
    <t xml:space="preserve">OF  80 parabolická anténa 84x74 cm, Fe, světle šedá         </t>
  </si>
  <si>
    <t>SPS 6918 quatro univerzální konvertor, 10,7-12,75 GHz,      0,3 dB typ., s krytkou F konektorů</t>
  </si>
  <si>
    <t xml:space="preserve">Multipřepínač EMP MS5/12PIU-5 </t>
  </si>
  <si>
    <t>Trojnožka 2 m na dlaždice, povrchově upraveno galvanickým zinkem, průměr 48mm.</t>
  </si>
  <si>
    <t xml:space="preserve">Přízemnění anténního stožáru </t>
  </si>
  <si>
    <t>Betonová dlaždice 50x50</t>
  </si>
  <si>
    <t>Výložník včetně třmenu</t>
  </si>
  <si>
    <t>Anténa VKV 2,5dB</t>
  </si>
  <si>
    <t>Měření signálu, nastavení antén</t>
  </si>
  <si>
    <t>Ústředna EZS pro drátové i bezdrátové zabezpečení až 120 sběrnicových nebo bezdrátových zón,  300 uživatelských kódů , 15 sekcí, 32 programovatelných výstupů, 20 vzájemně nezávislých kalendářů, SMS reporty ze systému až 30 uživatelům, 5 uživatelů má možnost využívat kromě SMS i hlasové reporty, 4 nastavitelné PCO, 5 volitelných protokolů pro PCO   s vestavěným GSM/GPRS/LAN komunikátorem</t>
  </si>
  <si>
    <t>Sběrnicová klávesnice přístup. modul s displejem a RFID</t>
  </si>
  <si>
    <t>Sběrnicová siréna vnitřní</t>
  </si>
  <si>
    <t>Sběrnicová siréna venkovní</t>
  </si>
  <si>
    <t>Modul izolátoru sběrnice</t>
  </si>
  <si>
    <t>Víceúčelová instalační krabice JA-190PL</t>
  </si>
  <si>
    <t>Rozbočovač sběrnice</t>
  </si>
  <si>
    <t>Víceúčelová venkovní montážní krabice</t>
  </si>
  <si>
    <t>Sběrnicový detektor pohybu PIR/MW</t>
  </si>
  <si>
    <t>Sběrnicový magnetický detektor otevření</t>
  </si>
  <si>
    <t>Akumulátor 12V/ 18 Ah, rozměr: DxŠxV = 181x76x167 mm.</t>
  </si>
  <si>
    <t>Sběrnicový kombinovaný detektor kouře a teploty</t>
  </si>
  <si>
    <t>Detektor ruční tlačítkový lehký  EM920FTC</t>
  </si>
  <si>
    <t>CC-01, Instalační kabel, 1 × 2 × 24 AWG (0,5 mm), 1 × 2 × 20 AWG (0,8 mm)</t>
  </si>
  <si>
    <t>CC-02, Instalační kabel 2 × 2 × 24 AWG (0,5 mm)</t>
  </si>
  <si>
    <t>LK 80X20R/1 HB lištová</t>
  </si>
  <si>
    <t xml:space="preserve">Řezání otvorů </t>
  </si>
  <si>
    <t>Konfigurace a nastavení systému</t>
  </si>
  <si>
    <t>CCTV - Uzavřený televizní okruh</t>
  </si>
  <si>
    <t>PZTS - Poplachové zabezpečovací a tísňové systémy</t>
  </si>
  <si>
    <t>TV - Televize/Rozhlas</t>
  </si>
  <si>
    <t>TU - Přístupový systém - elektrický vrátník</t>
  </si>
  <si>
    <t>SK - Strukturovaná kabeláž</t>
  </si>
  <si>
    <t>VM-3360VA - EN54-16 certifikovaná systémová řídicí jednotka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t>
  </si>
  <si>
    <t>VP-2421 EN54-16 certifikovaná systémová jednotka výkonových zesilovačů 1x420W</t>
  </si>
  <si>
    <t>VP-200VX Vstupní modul</t>
  </si>
  <si>
    <t>VX-RJA Adaptér RJ45 - svorkovnice</t>
  </si>
  <si>
    <t>RM-200M Mikrofonní stanice pro informační hlášení, 10 programovatelných tlačítek pro volbu zón a spouštění provozních zpráv</t>
  </si>
  <si>
    <t>PMR4000RMKII - Síťový hudební přehrávač internetových rádií, streamované hudby z UPnP serverů a lokální hudby z USB flash disku s podporou formátů MP3, WMA, FLAC i WAV, integrovaný FM tuner s podporou RDS. LAN port, WiFi 2,4GHz 802.11g, kapacita USB až 128GB, audio výstup analog. RCA + dig. SPDIF, IR dálkové ovládání. Možnost uživatelského ovládání z mobilních zařízení přes WiFi prostřednictvím bezplatné aplikace. LAN port umožňuje plnohodnotnou integraci přehrávače do komplexních AV systémů s možností externího ovládání prostřednictvím řídicích příkazů TCP/IP.</t>
  </si>
  <si>
    <t>VX-2000DS EN54-4 certifikovaný systémový manager napájení a nabíječ akumulátorů</t>
  </si>
  <si>
    <t>Bezúdržbový ventilem řízený olověný akumulátor 12V / 65Ah</t>
  </si>
  <si>
    <t>PC-1869EN EN54-24 certifikovaný reproduktor stropní 6W @ 100V, výkonové odbočky až do 0,8W, citlivost dle EN54-24 78dB @ 1W/4m, úhel pokrytí dle EN54-24 165° (500Hz), 175° (1kHz), 165° (2kHz), 70° (4kHz), kov, bílý, EVAC svorkovnice, vč. krytu proti prachu a vodě, 180mm, certifikován dle EN54 pro použití bez požárního krytu!, číslo certifikátu 0359-CPD-0100</t>
  </si>
  <si>
    <t>EN 180FT/EN5424  EN54-24 certifikovaný reproduktor stropní 6W @ 100V, citlivost dle EN54-24 77dB @ 1W/4m, úhel pokrytí dle EN54-24 180° (500Hz), 180° (1kHz), 154° (2kHz), 172° (4kHz), kov, bílý, včetně ocelového zadního krytu, EVAC svorkovnice, 180mm, číslo certifikátu 1293-CPD-0305</t>
  </si>
  <si>
    <t>BS-678BSW EN54-24 certifikovaný reproduktor povrchový 6W @ 100V, výkonové odbočky až do 0,8W, citlivost dle EN54-24 80dB @ 1W/4m, úhel pokrytí dle EN54-24 H 360° (500Hz), 135° (1kHz), 130° (2kHz), 70° (4kHz) / V 330° (500Hz), 160° (1kHz), 135° (2kHz), 70° (4kHz), MDF, bílý, EVAC svorkovnice, číslo certifikátu 0359-CPD-0103</t>
  </si>
  <si>
    <t>RG-180F/EN5424 EN54-24 certifikovaný reproduktor kruhový na povrch 6W @ 100V, kov, EVAC svorkovnice, certifikát 1293-CPD-0231</t>
  </si>
  <si>
    <t>Uzamykatelný 19" datový rozváděč s prosklenými dveřmi, napájecím panelem, ventilační jednotkou a potřebným montážním příslušenstvím pro instalaci prvků ústředny</t>
  </si>
  <si>
    <t>Osazení prvků ústředny do rozváděče, propojení, HW / SW konfigurace systému, česká lokalizace FW, oživení</t>
  </si>
  <si>
    <t xml:space="preserve"> 
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
</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</si>
  <si>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</si>
  <si>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Povinná náležitost dle ČSN EN 60849: Provozní kniha ER, drátěná kroužková vazba, číslované listy</t>
  </si>
  <si>
    <t>Kabel PRAFlaDur</t>
  </si>
  <si>
    <t xml:space="preserve">Kabelový žlab KZ 60x100x1,5, včetně kotvéní </t>
  </si>
  <si>
    <t>Popisovač vývodů kabelů</t>
  </si>
  <si>
    <t>742.1.01</t>
  </si>
  <si>
    <t>742.1.02</t>
  </si>
  <si>
    <t>742.1.03</t>
  </si>
  <si>
    <t>742.1.04</t>
  </si>
  <si>
    <t>742.1.05</t>
  </si>
  <si>
    <t>742.1.06</t>
  </si>
  <si>
    <t>742.1.07</t>
  </si>
  <si>
    <t>742.1.08</t>
  </si>
  <si>
    <t>742.1.09</t>
  </si>
  <si>
    <t>742.1.10</t>
  </si>
  <si>
    <t>742.1.11</t>
  </si>
  <si>
    <t>742.1.12</t>
  </si>
  <si>
    <t>742.1.13</t>
  </si>
  <si>
    <t>742.1.14</t>
  </si>
  <si>
    <t>742.1.15</t>
  </si>
  <si>
    <t>742.1.16</t>
  </si>
  <si>
    <t>742.1.17</t>
  </si>
  <si>
    <t>742.1.18</t>
  </si>
  <si>
    <t>742.1.19</t>
  </si>
  <si>
    <t>742.1.20</t>
  </si>
  <si>
    <t>742.1.21</t>
  </si>
  <si>
    <t>742.2.01</t>
  </si>
  <si>
    <t>742.2.02</t>
  </si>
  <si>
    <t>742.2.03</t>
  </si>
  <si>
    <t>742.2.04</t>
  </si>
  <si>
    <t>742.2.05</t>
  </si>
  <si>
    <t>742.2.06</t>
  </si>
  <si>
    <t>742.2.07</t>
  </si>
  <si>
    <t>742.2.08</t>
  </si>
  <si>
    <t>742.2.09</t>
  </si>
  <si>
    <t>742.2.10</t>
  </si>
  <si>
    <t>742.2.11</t>
  </si>
  <si>
    <t>742.2.12</t>
  </si>
  <si>
    <t>742.2.13</t>
  </si>
  <si>
    <t>742.2.14</t>
  </si>
  <si>
    <t>742.3.01</t>
  </si>
  <si>
    <t>742.3.02</t>
  </si>
  <si>
    <t>742.3.03</t>
  </si>
  <si>
    <t>742.3.04</t>
  </si>
  <si>
    <t>742.3.05</t>
  </si>
  <si>
    <t>742.3.06</t>
  </si>
  <si>
    <t>742.3.07</t>
  </si>
  <si>
    <t>742.3.08</t>
  </si>
  <si>
    <t>742.3.09</t>
  </si>
  <si>
    <t>742.3.10</t>
  </si>
  <si>
    <t>742.3.11</t>
  </si>
  <si>
    <t>742.3.12</t>
  </si>
  <si>
    <t>742.3.13</t>
  </si>
  <si>
    <t>742.3.14</t>
  </si>
  <si>
    <t>742.3.15</t>
  </si>
  <si>
    <t>742.3.16</t>
  </si>
  <si>
    <t>742.3.17</t>
  </si>
  <si>
    <t>742.3.18</t>
  </si>
  <si>
    <t>742.3.19</t>
  </si>
  <si>
    <t>742.3.20</t>
  </si>
  <si>
    <t>742.3.21</t>
  </si>
  <si>
    <t>742.3.22</t>
  </si>
  <si>
    <t>742.3.23</t>
  </si>
  <si>
    <t>742.3.24</t>
  </si>
  <si>
    <t>742.3.25</t>
  </si>
  <si>
    <t>742.4.01</t>
  </si>
  <si>
    <t>742.4.02</t>
  </si>
  <si>
    <t>742.4.03</t>
  </si>
  <si>
    <t>742.4.04</t>
  </si>
  <si>
    <t>742.4.05</t>
  </si>
  <si>
    <t>742.4.06</t>
  </si>
  <si>
    <t>742.4.07</t>
  </si>
  <si>
    <t>742.4.08</t>
  </si>
  <si>
    <t>742.4.09</t>
  </si>
  <si>
    <t>742.4.10</t>
  </si>
  <si>
    <t>742.4.11</t>
  </si>
  <si>
    <t>742.4.12</t>
  </si>
  <si>
    <t>742.4.13</t>
  </si>
  <si>
    <t>742.4.14</t>
  </si>
  <si>
    <t>742.4.15</t>
  </si>
  <si>
    <t>742.4.16</t>
  </si>
  <si>
    <t>742.4.17</t>
  </si>
  <si>
    <t>742.4.18</t>
  </si>
  <si>
    <t>742.4.19</t>
  </si>
  <si>
    <t>742.4.21</t>
  </si>
  <si>
    <t>742.4.22</t>
  </si>
  <si>
    <t>742.4.23</t>
  </si>
  <si>
    <t>742.4.24</t>
  </si>
  <si>
    <t>742.5.01</t>
  </si>
  <si>
    <t>742.5.02</t>
  </si>
  <si>
    <t>742.5.03</t>
  </si>
  <si>
    <t>742.5.04</t>
  </si>
  <si>
    <t>742.5.05</t>
  </si>
  <si>
    <t>742.5.06</t>
  </si>
  <si>
    <t>742.5.07</t>
  </si>
  <si>
    <t>742.5.08</t>
  </si>
  <si>
    <t>742.5.09</t>
  </si>
  <si>
    <t>742.5.10</t>
  </si>
  <si>
    <t>742.5.11</t>
  </si>
  <si>
    <t>742.5.12</t>
  </si>
  <si>
    <t>742.5.13</t>
  </si>
  <si>
    <t>742.5.14</t>
  </si>
  <si>
    <t>742.5.15</t>
  </si>
  <si>
    <t>742.5.16</t>
  </si>
  <si>
    <t>742.5.17</t>
  </si>
  <si>
    <t>742.5.18</t>
  </si>
  <si>
    <t>742.5.19</t>
  </si>
  <si>
    <t>742.5.20</t>
  </si>
  <si>
    <t>742.5.21</t>
  </si>
  <si>
    <t>742.5.22</t>
  </si>
  <si>
    <t>742.5.23</t>
  </si>
  <si>
    <t>Specifikace dodávky RH</t>
  </si>
  <si>
    <t xml:space="preserve"> 600x400x2000 mm</t>
  </si>
  <si>
    <t xml:space="preserve"> 1000x400x2000 mm</t>
  </si>
  <si>
    <t>Sokl 150/600mmmm</t>
  </si>
  <si>
    <t>Sokl 150/1000mmmm</t>
  </si>
  <si>
    <t xml:space="preserve"> Hloubka 400-500 mm</t>
  </si>
  <si>
    <t xml:space="preserve"> Popisný štítek rytý</t>
  </si>
  <si>
    <t>Cu 32x5 přípojnice</t>
  </si>
  <si>
    <t>PLA33l analyzátor sítě, montáž do panelu (dveří rozváděče), měření U/I</t>
  </si>
  <si>
    <t>BD250NE305 Spínací blok</t>
  </si>
  <si>
    <t>SE-BD-0250-DTV3 Nadproudová spoušť</t>
  </si>
  <si>
    <t>SV-BHD-X230 Napěťová spoušť</t>
  </si>
  <si>
    <t>FLP-B+C MAXI VS/3 75 kA (10/350)/3 póly, kombinovaný svodič B+C, vyjímatelné moduly,dálková signalizace</t>
  </si>
  <si>
    <t>PL7-B6/1 Jistič  char B, 1-pólový, 10kA</t>
  </si>
  <si>
    <t>PL7-B10/1 Jistič  char B, 1-pólový, 10kA</t>
  </si>
  <si>
    <t>PL7-B16/1 Jistič  char B, 1-pólový, 10kA</t>
  </si>
  <si>
    <t>PL7-B10/3 Jistič  char B, 3-pólový, 10kA</t>
  </si>
  <si>
    <t>PL7-B20/3 Jistič  char B, 3-pólový, 10kA</t>
  </si>
  <si>
    <t>432RU6 Průmyslová 3P+N+PE IP 44, vestavná přímá</t>
  </si>
  <si>
    <t>PL7-B25/3 Jistič  char B, 3-pólový, 10kA</t>
  </si>
  <si>
    <t>PL7-B40/3 Jistič  char B, 3-pólový, 10kA</t>
  </si>
  <si>
    <t>PL7-B63/3 Jistič  char B, 3-pólový, 10kA</t>
  </si>
  <si>
    <t>PL7-C10/3 Jistič  char C, 3-pólový, 10kA</t>
  </si>
  <si>
    <t>PL7-C16/3 Jistič  char C, 3-pólový, 10kA</t>
  </si>
  <si>
    <t>PL7-C20/3 Jistič  char C, 3-pólový, 10kA</t>
  </si>
  <si>
    <t>PL7-C25/3 Jistič  char C, 3-pólový, 10kA</t>
  </si>
  <si>
    <t>PL7-C32/3 Jistič  char C, 3-pólový, 10kA</t>
  </si>
  <si>
    <t>PL7-C40/3 Jistič  char C, 3-pólový, 10kA</t>
  </si>
  <si>
    <t>PL7-C63/3 Jistič  char C, 3-pólový, 10kA</t>
  </si>
  <si>
    <t>Z-DSU2-102 Otočný spínač, přepínač 2-pól, 1-0-2</t>
  </si>
  <si>
    <t>ZP-ASA/230 Vypínací spoušť pro PL7,PFL7,ZP-A40</t>
  </si>
  <si>
    <t>SHT-4/230V 230V 2P16A spínací hodiny s  astronom. programem</t>
  </si>
  <si>
    <t>Z-RE230/SO Instalační relé 230V AC, 1 zap. 1 vyp. kont.</t>
  </si>
  <si>
    <t>Z-R230/SS Instalační relé 230V AC, 2 zap. kont.</t>
  </si>
  <si>
    <t>ZP-IHK Jednotka pom.kont.průchozí 1z1v pro PL7,PFL7,ZP-A</t>
  </si>
  <si>
    <t>MAK62/R 250/5 5 1 Měřicí transformátor na kabel průměr 22</t>
  </si>
  <si>
    <t>PF7-40/4/003 Chránič Ir=250A, typ AC, 4-pól</t>
  </si>
  <si>
    <t>dRCM-25/4/003-G/A+ Chránič (servis.tlačítko) Ir=3 kA, typ G, 4-pól</t>
  </si>
  <si>
    <t>dRCM-40/4/003-G/A+ Chránič (servis.tlačítko) Ir=3 kA, typ G, 4-pól</t>
  </si>
  <si>
    <t>dRCM-63/4/003-G/A+ Chránič (servis.tlačítko) Ir=3 kA, typ G, 4-pól</t>
  </si>
  <si>
    <t>M22-PV/K11 Ovl.hlavice nouz.zastav,komplet zap.mont,IP66,1z1v</t>
  </si>
  <si>
    <t>M22-D-S Ovl.hlav tlač,zapu.tlač,b.aret,kr.titan,černá</t>
  </si>
  <si>
    <t>M22-L-W Signálky,IP67,zapuštěné,kr.titan,bílá</t>
  </si>
  <si>
    <t>M22-L-G Signálky,IP67,zapuštěné,kr.titan,zelená</t>
  </si>
  <si>
    <t>M22-L-Y Signálky,IP67,zapuštěné,kr.titan,žlutá</t>
  </si>
  <si>
    <t>M22-A Upevňovací adaptér,čelní montáž,pro kont.prvky M22</t>
  </si>
  <si>
    <t>M22-AK10 Kontakt.prvek+upevňovací adaptér,komplet,čelní,1z</t>
  </si>
  <si>
    <t>M22-LED230-W Prvek LED,šroub.sv,čelní,85-264VAC,5-15mA,bílá</t>
  </si>
  <si>
    <t>M22-LED230-G Prvek LED,šroub.sv,čelní,85-264VAC,5-15mA,zelená</t>
  </si>
  <si>
    <t>M22-LEDC230-W Prvek LED,šroub.sv,základ,85-264VAC,5-15mA,bílá</t>
  </si>
  <si>
    <t>DILM15-10 230V50HZ Stykač, 3pól+1z0v</t>
  </si>
  <si>
    <t>PV10 4A gG Pojistková vložka</t>
  </si>
  <si>
    <t>PS-BHD-1100 Spínač</t>
  </si>
  <si>
    <t>OPV10S-1 Odpínač válcových pojistek se signalizací</t>
  </si>
  <si>
    <t>OPV10S-3 Odpínač válcových pojistek se signalizací</t>
  </si>
  <si>
    <t>RSA4 Řadová svornice</t>
  </si>
  <si>
    <t>RSA6 Řadová svornice</t>
  </si>
  <si>
    <t>RSA10 Řadová svornice</t>
  </si>
  <si>
    <t>Pg13.5 vývodka kabelová</t>
  </si>
  <si>
    <t>Pg16 vývodka kabelová</t>
  </si>
  <si>
    <t>Pg21 vývodka kabelová</t>
  </si>
  <si>
    <t>Pg29 vývodka kabelová</t>
  </si>
  <si>
    <t>Pg36 vývodka kabelová</t>
  </si>
  <si>
    <t>Dodávky</t>
  </si>
  <si>
    <t>NR212/NKD7D/NSX200/ČEZ VSD3 šxvxh 620x2145/1550x250mm komp. pilíř, elměr. rozváděč vč. jističe 200A a cejch. MTP</t>
  </si>
  <si>
    <t>Spínací hodiny digitální, do zásuvky, týdenní program  (pro čerpadlo ZTI)</t>
  </si>
  <si>
    <t>Samoregulační topný kabel 20W/m, 230V</t>
  </si>
  <si>
    <t>Připojovací a ukončovací sada</t>
  </si>
  <si>
    <t>Alu páska</t>
  </si>
  <si>
    <t>KPR 68/71L do duté příčky hl.70mm</t>
  </si>
  <si>
    <t>KI 68 L/3 do duté příčky</t>
  </si>
  <si>
    <t>8111 117x117x58mm</t>
  </si>
  <si>
    <t>273-104 3x1-2,5mm2</t>
  </si>
  <si>
    <t>273-102 4x1-2,5mm2</t>
  </si>
  <si>
    <t>273-105 5x1-2,5mm2</t>
  </si>
  <si>
    <t>1232 D32/24,3mm</t>
  </si>
  <si>
    <t>1240 D40/31,2mm</t>
  </si>
  <si>
    <t>KF 09110 D110/95mm</t>
  </si>
  <si>
    <t>50/50 žz Žlab MERKUR   50/50 žárový zinek (ARK-10001)</t>
  </si>
  <si>
    <t>150/100 žz Žlab MERKUR 150/100 žárový zinek (ARK-10012)</t>
  </si>
  <si>
    <t>250/100 žz Žlab MERKUR 250/100 žárový zinek (ARK-10014)</t>
  </si>
  <si>
    <t>CYKY-J 3x1.5 , pevně</t>
  </si>
  <si>
    <t>CYKY-J 3x2.5 , pevně</t>
  </si>
  <si>
    <t>CYKY-J 4x1.5 , pevně</t>
  </si>
  <si>
    <t>CYKY-J 5x1.5 , pevně</t>
  </si>
  <si>
    <t>CYKY-J 5x2.5 , pevně</t>
  </si>
  <si>
    <t>CYKY-J 5x4 , pevně</t>
  </si>
  <si>
    <t>CYKY-J 5x6 , pevně</t>
  </si>
  <si>
    <t>CYKY-J 5x16 , pevně</t>
  </si>
  <si>
    <t>CYKY-J 5x10 , pevně</t>
  </si>
  <si>
    <t>CYKY-J 3x120+70 , pevně</t>
  </si>
  <si>
    <t>CYKY-O 5x2.5 , pevně</t>
  </si>
  <si>
    <t>CYKY-O 3x1.5 , pevně</t>
  </si>
  <si>
    <t>CYKY-O 7x1.5 , pevně</t>
  </si>
  <si>
    <t>CYKY-O 24x1.5 , pevně</t>
  </si>
  <si>
    <t xml:space="preserve"> 4x150 mm2</t>
  </si>
  <si>
    <t xml:space="preserve"> Do   2,5 mm2</t>
  </si>
  <si>
    <t xml:space="preserve"> Do   6   mm2</t>
  </si>
  <si>
    <t xml:space="preserve"> Do  16   mm2</t>
  </si>
  <si>
    <t xml:space="preserve"> Do  70   mm2</t>
  </si>
  <si>
    <t xml:space="preserve"> Do 120   mm2</t>
  </si>
  <si>
    <t xml:space="preserve"> Do  16 mm2</t>
  </si>
  <si>
    <t>3557G-A01340 B1 Jednopólový, řazení 1</t>
  </si>
  <si>
    <t>3557G-A05340 B1 Sériový, řazení 5</t>
  </si>
  <si>
    <t>3557G-A06340 B1 Střídavý, řazení 6</t>
  </si>
  <si>
    <t>3557G-A07340 B1 Křížový, řazení 7</t>
  </si>
  <si>
    <t>3557G-A52340 B1 Střídavý dvojitý, řazení 6+6</t>
  </si>
  <si>
    <t>3557G-A88340 B1 Žaluziový 1/0+1/0 s blokováním</t>
  </si>
  <si>
    <t>3901G-A00010 B1 Jednonásobný</t>
  </si>
  <si>
    <t>3901G-A00020 B1 Dvojnásobný</t>
  </si>
  <si>
    <t>3901G-A00030 B1 Trojnásobný</t>
  </si>
  <si>
    <t>3901G-A00040 B1 Čtyřnásobný</t>
  </si>
  <si>
    <t>3558E-06940 03 Stříd.přep.kompletní řaz. 6, b.bílá/bílá</t>
  </si>
  <si>
    <t>3558E-05940 03 Sér.přep.kompletní řaz. 5, b. bílá/bílá</t>
  </si>
  <si>
    <t>3558E-07940 03 Křížový přep.kompletní řaz. 7,b. bílá/bílá</t>
  </si>
  <si>
    <t>3558E-052940 03 Stříd.přep.kompletní řaz. 6+6, b.bílá/bílá</t>
  </si>
  <si>
    <t>3558E-A88943 03 Žaluziový jednopólový 1/0+1/0 s blok.</t>
  </si>
  <si>
    <t>5518G-A02359 B1 2p+z s ochr. clonkami</t>
  </si>
  <si>
    <t>5598G-A02349 B1 2p+z s ochr.před přepětím</t>
  </si>
  <si>
    <t>5912-91004 bezpečnostní</t>
  </si>
  <si>
    <t>5518E-A02999 03B 2p+z, kompletní, barva bílá/bílá</t>
  </si>
  <si>
    <t>BE 325 M/TPN 25A 3-pólový</t>
  </si>
  <si>
    <t>BE 340 M/TPN 40A 3-pólový</t>
  </si>
  <si>
    <t>BE 363 M/TPN 63A 3-pólový</t>
  </si>
  <si>
    <t>GW 42-201 Tlačítko 1/1 s aretací b.červená "Total, central stop", IP55</t>
  </si>
  <si>
    <t>PN2 224A gG Pojistková vložka</t>
  </si>
  <si>
    <t xml:space="preserve"> Do  200 kg</t>
  </si>
  <si>
    <t>FALCON-236-AR-EP 2x36W leštěná mřížka, IP20</t>
  </si>
  <si>
    <t>FALCON-158-PX-EP 1x58W opt.plexi kryt , IP20, el. předř.</t>
  </si>
  <si>
    <t>FOX 1x36 EP přisazené IP20, difuzor</t>
  </si>
  <si>
    <t>FOX 2x36 EP přisazené IP20, difuzor</t>
  </si>
  <si>
    <t>FOX 1x58 EP přisazené IP20, difuzor</t>
  </si>
  <si>
    <t>FOX 2x58 EP přisazené IP20, difuzor</t>
  </si>
  <si>
    <t>VIPET-I -PMMA-WR-EP,2x36W,IP66, nerez spony</t>
  </si>
  <si>
    <t>VIPET-I -PS-PMMA-EP, 2x54W, IP66 - T16, nerez spony</t>
  </si>
  <si>
    <t>IN-12D2/040 žárovka 60W IP43</t>
  </si>
  <si>
    <t>EDL 222 218 EP, IP44</t>
  </si>
  <si>
    <t>MULTIFOX 2x58 EP přisazené IP20, difuzor nouzové trvalé 1h</t>
  </si>
  <si>
    <t>MULTIFOX 1x36 EP přisazené IP20, difuzor nouzové trvalé 1h</t>
  </si>
  <si>
    <t xml:space="preserve"> 1x58W</t>
  </si>
  <si>
    <t>Outdoor Wall H 1h LED 1,6W, 200lm, 230V, vestavěná baterie 1h, -20st.C trvale svítící, kryt Al b. šedá, IP65</t>
  </si>
  <si>
    <t>60 KL čirá 60W</t>
  </si>
  <si>
    <t>L 36/840 36W LUMILUX Cool White</t>
  </si>
  <si>
    <t>L 58/840 58W LUMILUX Cool White</t>
  </si>
  <si>
    <t>DD 18/840 G24d2 LUMILUX</t>
  </si>
  <si>
    <t>CY4 Zlutozeleny, pevně</t>
  </si>
  <si>
    <t>CY6 Zlutozeleny, pevně</t>
  </si>
  <si>
    <t>CY25 Zlutozeleny, pevně</t>
  </si>
  <si>
    <t xml:space="preserve"> Demontaz stavajiciho zarizeni</t>
  </si>
  <si>
    <t xml:space="preserve"> Vyhledani pripojovaciho mista</t>
  </si>
  <si>
    <t xml:space="preserve"> Napojeni na stavajici zarizeni</t>
  </si>
  <si>
    <t xml:space="preserve"> Montaz topneho kabelu</t>
  </si>
  <si>
    <t xml:space="preserve"> zapojovani a zkouskach</t>
  </si>
  <si>
    <t xml:space="preserve"> S ostatnimi profesemi</t>
  </si>
  <si>
    <t xml:space="preserve"> Revizni technik</t>
  </si>
  <si>
    <t>FeZn-D10 (0,62kg/m), pevně</t>
  </si>
  <si>
    <t>FeZn30x4 (0,95 kg/m), volně</t>
  </si>
  <si>
    <t>D 8 mm AlMgSi (0,14 kg/m), pevně</t>
  </si>
  <si>
    <t>SR 2a svorka pro zemnící pásku</t>
  </si>
  <si>
    <t>SR 3c svorka zemnící páska-drát</t>
  </si>
  <si>
    <t>PV 21c podp. vedení na ploché střechy</t>
  </si>
  <si>
    <t>PB9 podstavec betonový 9kg</t>
  </si>
  <si>
    <t>SU N svorka univerzální nerez</t>
  </si>
  <si>
    <t>SP N svorka připojovací nerez</t>
  </si>
  <si>
    <t>SJ 1b N svorka k jímací tyči nerez</t>
  </si>
  <si>
    <t>ITV 68 izolační tyč l=680mm</t>
  </si>
  <si>
    <t>JR 1,0 AlMgSi jím.tyč s rovným hrotem</t>
  </si>
  <si>
    <t>JR 1,5 AlMgSi jím.tyč s rovným hrotem</t>
  </si>
  <si>
    <t>JR 3,0 AlMgSi jím.tyč s rovným hrotem</t>
  </si>
  <si>
    <t xml:space="preserve"> Štítek pro označení svodu</t>
  </si>
  <si>
    <t xml:space="preserve"> Tvarování mont.dílu</t>
  </si>
  <si>
    <t xml:space="preserve"> V zastaveném prostoru</t>
  </si>
  <si>
    <t>km</t>
  </si>
  <si>
    <t xml:space="preserve"> Šíře 500mm,hloubka 500mm</t>
  </si>
  <si>
    <t xml:space="preserve"> Šíře 500mm,hloubka 800mm</t>
  </si>
  <si>
    <t xml:space="preserve"> Šířka 33cm</t>
  </si>
  <si>
    <t xml:space="preserve"> Zemina třídy 3</t>
  </si>
  <si>
    <t>741.1.01</t>
  </si>
  <si>
    <t>741.1.02</t>
  </si>
  <si>
    <t>741.1.03</t>
  </si>
  <si>
    <t>741.1.04</t>
  </si>
  <si>
    <t>741.2.01</t>
  </si>
  <si>
    <t>741.2.02</t>
  </si>
  <si>
    <t>741.2.03</t>
  </si>
  <si>
    <t>741.2.04</t>
  </si>
  <si>
    <t>741.2.05</t>
  </si>
  <si>
    <t>741.2.06</t>
  </si>
  <si>
    <t>741.3.01</t>
  </si>
  <si>
    <t>741.3.02</t>
  </si>
  <si>
    <t>741.3.03</t>
  </si>
  <si>
    <t>741.3.04</t>
  </si>
  <si>
    <t>741.3.05</t>
  </si>
  <si>
    <t>741.3.06</t>
  </si>
  <si>
    <t>741.4.01</t>
  </si>
  <si>
    <t>741.5.01</t>
  </si>
  <si>
    <r>
      <rPr>
        <b/>
        <sz val="9"/>
        <color indexed="8"/>
        <rFont val="Arial"/>
        <family val="2"/>
        <charset val="238"/>
      </rPr>
      <t xml:space="preserve">Hliníková sestava dveří v zádveří
- </t>
    </r>
    <r>
      <rPr>
        <sz val="9"/>
        <color indexed="8"/>
        <rFont val="Arial"/>
        <family val="2"/>
        <charset val="238"/>
      </rPr>
      <t>rozměr: 2 500x2 400 mm
- barva: antracit RAL 7016
- křídlo: bezpečnostní zasklení; výplň čiré sklo a bezpečnostní polepy
- zárubeň a práh: součástí systému; bez prahu
- celoobvodové kování, klika/klika</t>
    </r>
  </si>
  <si>
    <t>bourání betonu s odvozem na skládku</t>
  </si>
  <si>
    <t>bourání povrchu komunikace včetně odvozu na skládku
Poznámka: obnovení komunikace je zahrnuto do projektu komunikací, příp. konečných terénních úprav.</t>
  </si>
  <si>
    <t>Vedlejší a ostatní náklady</t>
  </si>
  <si>
    <t>VN: Vedlejší a ostatní náklady</t>
  </si>
  <si>
    <t>VN</t>
  </si>
  <si>
    <t>Mateřská škola Benešov - Spořilov</t>
  </si>
  <si>
    <t>MŠ Benešov - Spořilov</t>
  </si>
  <si>
    <t>čidlo teploty s jímkou, Ni1000, délka 100 mm, vč.jímky G1/2"</t>
  </si>
  <si>
    <t>elektrický servopohon 24 V 50 Hz ovl.0-10V</t>
  </si>
  <si>
    <t>trojcestný směšovací ventil Dn 15 Pn 16 kv 4,0, vč.sady šroubení ALG</t>
  </si>
  <si>
    <t>čidlo teploty venkovní, Ni1000</t>
  </si>
  <si>
    <t>trojcestný směšovací ventil Dn 25 Pn 16 kv 10, vč.sady šroubení ALG</t>
  </si>
  <si>
    <t>elektrický servopohon 24 V, ovl.1-vodičové, sign.SO, SZ</t>
  </si>
  <si>
    <t>trojcestný uzavírací ventil Dn 50 Pn 16, vnitřní závit</t>
  </si>
  <si>
    <t>čidlo teploty pro vložení do jímky, s kabelem 2m</t>
  </si>
  <si>
    <t>dvoucestný uzavírací ventil Dn 25 Pn 16, vnitřní závit</t>
  </si>
  <si>
    <t>tlakoměrný kohout zkušební</t>
  </si>
  <si>
    <t>snímač rel.tlaku 0 až 600 kPa, výstup 0-10V</t>
  </si>
  <si>
    <t>čidlo teploty prostorové, Ni1000</t>
  </si>
  <si>
    <t>regulátor hladiny vody vč.elektrod</t>
  </si>
  <si>
    <t>termostat kapilárový rozsah 70-140 st.C vč.jímky</t>
  </si>
  <si>
    <t>termostat kapilárový rozsah 30-90 st.C vč.jímky</t>
  </si>
  <si>
    <t>tlačítko havarijní</t>
  </si>
  <si>
    <t>čidlo teploty prostorové, Ni1000, s ovladačem teploty</t>
  </si>
  <si>
    <t>čidlo kondenzace a vyhodnocovací jednotka, nap.24V 50 Hz, kontakt.výstup</t>
  </si>
  <si>
    <t>čidlo oslunění, venkovní, signál 0-10 V, 24 V</t>
  </si>
  <si>
    <t>podstanice DDC volně programovatelná, Desigo 4, modulární, Ethernet</t>
  </si>
  <si>
    <t>karta webového serveru, modem, pro 2 podstanice</t>
  </si>
  <si>
    <t>ovládací panel podstanice Desigo PX vč.příslušenství, Ethernet</t>
  </si>
  <si>
    <t>napájecí modul, 24 V ss/stř.</t>
  </si>
  <si>
    <t>sběrnicový modul, 24 V ss/stř.</t>
  </si>
  <si>
    <t>univerzální modul 8x AI, DI nebo AO</t>
  </si>
  <si>
    <t>modul digitálních vstupů, 16x DI</t>
  </si>
  <si>
    <t>modul digitálních výstupů, 6x DO</t>
  </si>
  <si>
    <t>systémový regulátor BACnet, Ethernet</t>
  </si>
  <si>
    <t>switch Ethernet, 6x port Ethernet</t>
  </si>
  <si>
    <t>napájecí transformátor 24 V, 200 VA</t>
  </si>
  <si>
    <t>signálka na panelu - barva rudá</t>
  </si>
  <si>
    <t>uživatelský software, oživení a provedení zkoušek - podstanice DDC</t>
  </si>
  <si>
    <t>skříňový rozvaděč, rozměry 600x1800x300 (šxvxh), vč.soklu 
v.100mm a mont.panelu, svorkovnice nahoře, přívod a vývody shora
DIN lišty, kompletní provedení s vybavením - viz příloha
 (svorkovnice, jištění, přepěť.ochrana, trafo, relé atp.)</t>
  </si>
  <si>
    <t>uživatelský software centrály (Webserver) - tvorba aplikace a zobrazení - M+R</t>
  </si>
  <si>
    <t>kabel stíněný JYTY 2Dx1</t>
  </si>
  <si>
    <t>kabel stíněný JYTY 4Dx1</t>
  </si>
  <si>
    <t>kabel stíněný JYTY 7Dx1</t>
  </si>
  <si>
    <t>kabel silový CYKY 2 Ox1,5</t>
  </si>
  <si>
    <t>kabel silový CYKY 3Jx1,5</t>
  </si>
  <si>
    <t>kabel silový CYKY 5Jx1,5</t>
  </si>
  <si>
    <t>kabel sdělovací stíněný J-H(ST)H 2x2x0,8</t>
  </si>
  <si>
    <t>vodič ZŽ CY 6 mm2 pro ochr.pospojování, vč.příslušenství</t>
  </si>
  <si>
    <t>kabelový žlab Mars 62/50 vč.kompletního příslušenství</t>
  </si>
  <si>
    <t>kabelový žlab Mars 125/100 vč.odděl.přepážky a kompl.příslušenství</t>
  </si>
  <si>
    <t>instalační ohebná trubka s protahovacím drátem Kopoflex</t>
  </si>
  <si>
    <t>instalační ohebná trubka D 25 mm, vč.příslušenství pro upevnění</t>
  </si>
  <si>
    <t>plastová instalační krabice (na omítku, pod omítku, do SDK)</t>
  </si>
  <si>
    <t>el.revize, zpracování návodů k obsluze</t>
  </si>
  <si>
    <t>oživení a zkoušky systémů a technologií - funkční, komplexní</t>
  </si>
  <si>
    <t>zaškolení obsluhy</t>
  </si>
  <si>
    <t>Montáž 25%</t>
  </si>
  <si>
    <t xml:space="preserve">Jedn. cena
</t>
  </si>
  <si>
    <t>FQ 54/840 54W LUMILUX Cool White</t>
  </si>
  <si>
    <t>P1</t>
  </si>
  <si>
    <t>P2</t>
  </si>
  <si>
    <t>P3</t>
  </si>
  <si>
    <t>P4</t>
  </si>
  <si>
    <t>P5</t>
  </si>
  <si>
    <t>P6</t>
  </si>
  <si>
    <t>P7</t>
  </si>
  <si>
    <t>P8</t>
  </si>
  <si>
    <t>P9</t>
  </si>
  <si>
    <t>P10</t>
  </si>
  <si>
    <t>P11</t>
  </si>
  <si>
    <t>P12</t>
  </si>
  <si>
    <t>P13</t>
  </si>
  <si>
    <t>P14</t>
  </si>
  <si>
    <t>P15</t>
  </si>
  <si>
    <t>P16</t>
  </si>
  <si>
    <t>P17</t>
  </si>
  <si>
    <t>P18</t>
  </si>
  <si>
    <t>P19</t>
  </si>
  <si>
    <t>P20</t>
  </si>
  <si>
    <t>K1</t>
  </si>
  <si>
    <t>K2</t>
  </si>
  <si>
    <t>K3</t>
  </si>
  <si>
    <t>K4</t>
  </si>
  <si>
    <t>K5</t>
  </si>
  <si>
    <t>K6</t>
  </si>
  <si>
    <t>K7</t>
  </si>
  <si>
    <t>T1</t>
  </si>
  <si>
    <t>T2</t>
  </si>
  <si>
    <t>T3</t>
  </si>
  <si>
    <t>S1</t>
  </si>
  <si>
    <t>Šplhací rampa do svahu</t>
  </si>
  <si>
    <t>Balanční kůly</t>
  </si>
  <si>
    <t>Kladiny</t>
  </si>
  <si>
    <t>Šplhací jehlan</t>
  </si>
  <si>
    <t>Domeček se skluzavkou</t>
  </si>
  <si>
    <t>Domeček</t>
  </si>
  <si>
    <t>Vahadlová houpačka</t>
  </si>
  <si>
    <t>Houpadlo - pes</t>
  </si>
  <si>
    <t>Houpadlo - kočka</t>
  </si>
  <si>
    <t>Barevné klíče</t>
  </si>
  <si>
    <t>Prostrkávačka</t>
  </si>
  <si>
    <t>Labyrint kolo</t>
  </si>
  <si>
    <t>Střelnice vrány</t>
  </si>
  <si>
    <t>Svahová skluzavka</t>
  </si>
  <si>
    <t>Visutý most</t>
  </si>
  <si>
    <t>Branka na fotbal</t>
  </si>
  <si>
    <t>Bezpečné 3D hřiště</t>
  </si>
  <si>
    <t>Zábavné hřiště s hracími prvky</t>
  </si>
  <si>
    <t>Pískoviště s altánkem a hracími prvky</t>
  </si>
  <si>
    <t>Zahradní altán se skladem hraček</t>
  </si>
  <si>
    <t>Pochozí komunikace - žulová dlažba</t>
  </si>
  <si>
    <t>Pochozí komunikace - betonové desky čtvercové</t>
  </si>
  <si>
    <t>Pochozí komunikace - betonové desky kruhové</t>
  </si>
  <si>
    <t>Vodorovné dopravní značení</t>
  </si>
  <si>
    <t>Výchovný řez vzrostlých stromů</t>
  </si>
  <si>
    <t>Vybourat žulovou obrubu včetně základu</t>
  </si>
  <si>
    <t>Příplatek za lepivost u odkopávek v hornině tř. 1 až 3</t>
  </si>
  <si>
    <t>Komunikace</t>
  </si>
  <si>
    <t>Ochrana stromů a jejich kořenů</t>
  </si>
  <si>
    <t>300mm stabilizace podkladu</t>
  </si>
  <si>
    <t>200mm štěrkodrť</t>
  </si>
  <si>
    <t>Řezání stávajícího živičného krytu hl do 100 mm</t>
  </si>
  <si>
    <t>40mm kladecí vrstva</t>
  </si>
  <si>
    <t xml:space="preserve">Kladení dlažby komunikací pojížďených do lože z kameniva </t>
  </si>
  <si>
    <t>100mm dlažba žulová (80/100)</t>
  </si>
  <si>
    <t>dlažba betonová velkoformátová gigantická 120mm</t>
  </si>
  <si>
    <t>dlažba reliéfní s výstupky, umělý kámen, kostky 100x100mm</t>
  </si>
  <si>
    <t>dlažba s podélnými drážkami (vodící linie)</t>
  </si>
  <si>
    <t>Osazení chodníkového obrubníku stojatého s boční opěrou do lože z betonu prostého</t>
  </si>
  <si>
    <t>Nová obruba žulová řezaná 120/250 do betonového základu</t>
  </si>
  <si>
    <t>Nová obruba žulová řezaná 80/200 do betonového základu</t>
  </si>
  <si>
    <t>Venkovní čístící zóna, před vstupy osazena do chodníku gumová venkovní čistící zóna</t>
  </si>
  <si>
    <t>Vodorovné dopravní značení šířky 125 mm retroreflexní bílou barvou dělící čáry souvislé</t>
  </si>
  <si>
    <t>Montáž svislé dopravní značky do velikosti 1 m2 objímkami na sloupek nebo konzolu</t>
  </si>
  <si>
    <t>značka svislá reflexní B AL- 3M 700 mm</t>
  </si>
  <si>
    <t xml:space="preserve">Betonové bloky 1x0,5x0,55m </t>
  </si>
  <si>
    <t>Chránička stávajícího kabelu pod novou plochou (výkop, ochrana, zásyp)</t>
  </si>
  <si>
    <t>944211100_1</t>
  </si>
  <si>
    <t>Dočasné hrazení ocelové zřízení včetně dočasných vstupních bran a branek / (plné oplocené do výšky 2,0m)</t>
  </si>
  <si>
    <t>944211800_1</t>
  </si>
  <si>
    <t>Dočasné hrazeni ocelové odstranění včetně dočasných vstupních bran a branek / (plné oplocené do výšky 2,0m)</t>
  </si>
  <si>
    <t>0096: Bourací práce</t>
  </si>
  <si>
    <t>981900000_1</t>
  </si>
  <si>
    <t>Odstranění stávajícího mobiliáře dětského hřiště</t>
  </si>
  <si>
    <t>763900901_1</t>
  </si>
  <si>
    <t>Demontáž dřevěných montovaných panelů obsahujících azbest</t>
  </si>
  <si>
    <t>763900901_2</t>
  </si>
  <si>
    <t>Demontáž stropní montované konstrukce</t>
  </si>
  <si>
    <t>981513116</t>
  </si>
  <si>
    <t>Demolice konstrukcí objektů z betonu prostého těžkou mechanizací</t>
  </si>
  <si>
    <t>981511112</t>
  </si>
  <si>
    <t>Demolice konstrukcí objektů zděných na MC postupným rozebíráním</t>
  </si>
  <si>
    <t>981332100_1</t>
  </si>
  <si>
    <t>Demolice ocelových konstrukcí</t>
  </si>
  <si>
    <t>113106123</t>
  </si>
  <si>
    <t>Rozebrání dlažeb komunikací pro pěší ze zámkových dlaždic</t>
  </si>
  <si>
    <t>113107151</t>
  </si>
  <si>
    <t>Odstranění podkladu pl přes 50 do 200 m2 z kameniva těženého tl 100 mm</t>
  </si>
  <si>
    <t>113107212</t>
  </si>
  <si>
    <t>Odstranění podkladu pl přes 200 m2 z kameniva těženého tl 200 mm</t>
  </si>
  <si>
    <t>113107243</t>
  </si>
  <si>
    <t>Odstranění podkladu pl přes 200 m2 živičných tl 150 mm</t>
  </si>
  <si>
    <t>0096d: Přesuny suti a vybouraných hmot, likvidace</t>
  </si>
  <si>
    <t>997900001_1</t>
  </si>
  <si>
    <t>Vytvoření Kontrolovaných pásem vč.dekontamin.komor pro demontáž panelů obsahujících azbest - včetně údržby kontrolovaných pásem</t>
  </si>
  <si>
    <t>997900001_2</t>
  </si>
  <si>
    <t>Vytvoření podtlaku odsáv.zaříz.s HEPA filtrací H13</t>
  </si>
  <si>
    <t>997900001_3</t>
  </si>
  <si>
    <t>Monitoring podtlaku v průběhu provádění prací</t>
  </si>
  <si>
    <t>997900001_4</t>
  </si>
  <si>
    <t>Závěr.monitoring dle ČSN ISO EN 16000-7 (12x)</t>
  </si>
  <si>
    <t>997900001_5</t>
  </si>
  <si>
    <t>Demontáž technických opatření a odvoz technologie pro likvidaci asbestu</t>
  </si>
  <si>
    <t>966072000_1</t>
  </si>
  <si>
    <t>Příprava kontaminovaných konstrukcí pro transport</t>
  </si>
  <si>
    <t>111010021000</t>
  </si>
  <si>
    <t>Jeřáb mobilní na automobilovém podvozku nosnost 28 t</t>
  </si>
  <si>
    <t>Sh</t>
  </si>
  <si>
    <t>997013111</t>
  </si>
  <si>
    <t>Vnitrostaveništní doprava suti a vybouraných hmot pro budovy v do 6 m s použitím mechanizace</t>
  </si>
  <si>
    <t>997006512</t>
  </si>
  <si>
    <t>Vodorovné doprava suti s naložením a složením na skládku do 1 km</t>
  </si>
  <si>
    <t>997006500_1</t>
  </si>
  <si>
    <t>Vodorovné doprava suti s naložením a složením na skládku do 1 km - kontaminovaný odpad</t>
  </si>
  <si>
    <t>997006519</t>
  </si>
  <si>
    <t>Příplatek k vodorovnému přemístění suti na skládku ZKD 1 km přes 1 km</t>
  </si>
  <si>
    <t>997013801</t>
  </si>
  <si>
    <t>997013831</t>
  </si>
  <si>
    <t>997013821</t>
  </si>
  <si>
    <t>Demolice</t>
  </si>
  <si>
    <t>VK05; 26,50</t>
  </si>
  <si>
    <t>SK06; 25,00</t>
  </si>
  <si>
    <t>SK06; 25,0</t>
  </si>
  <si>
    <t>VK05; 25,00</t>
  </si>
  <si>
    <t>na průtok 350M3/H, bez ventilátoru, š. min 600mm (typ domáctnostní), kovový filtr</t>
  </si>
  <si>
    <t>Kč</t>
  </si>
  <si>
    <t>SO 01.1:  Mateřská škola Benešov - Spořilov_stavební část</t>
  </si>
  <si>
    <t>Cenová úroveň</t>
  </si>
  <si>
    <t>CÚ ÚRS 15/II</t>
  </si>
  <si>
    <t>776211111_1</t>
  </si>
  <si>
    <t>776232911_1</t>
  </si>
  <si>
    <t xml:space="preserve">U - umyvadlo keramické s otvorem, sifon DN 40 nerez, baterie stojánková umyvadlová páková </t>
  </si>
  <si>
    <t xml:space="preserve">Ud - umyvadlo keramické s otvorem, sifon DN 40 nerez, baterie  - stojánkový výtokový ventil na jednu vodu </t>
  </si>
  <si>
    <t>Ui 1 - umyvadlo pro tělesně postižené keramické, sifon DN 40 nerez, 1x baterie stojánková páková pro tělesně postižené</t>
  </si>
  <si>
    <t>Z14 - Oplocení a vstupní brána v oplocení S
- areálové oplocení výšky 2,0m; délky 13,6m se vstupní a vjezdovou sestavou uzamykatelné brány
- vstupní křídlo š. 1,0 m a vjezdové křídlo 2,5 m, výška 2,0 m
- kruhové ocelové sloupky založené v betonových patkách (betonová palisáda)
- povrchová úprava žárový pozink
- včetně odstranění odpovídající částí stávajícího oplocení</t>
  </si>
  <si>
    <t>Z16 - Oplocení
- doplnění stávajícího areálového oplocení výšky 2,0 m, délky 7,5 m
- kruhové ocelové sloupky založené v betonových pasech (betonová palisáda)
- výplň z pravoúhlého drátového pletiva (obdoba stávajícího oplocení)
- povrchová úprava žárový pozink</t>
  </si>
  <si>
    <t>Z19 - Stínící zástěna s portálem
- panely s tahokovu zstínící prosklené fasádě s barevným orámováním portálu, celková délka 5,4m, výška 7,3m včetně zastřešení vstupu
- ocelové prvky antikorozně ošetřeny žárovým zinkováním nebo šopováním, opatřené nástřikem v odstínu antracit RAL 7016
- nerez spojovací materiály, včetěně betonových patek</t>
  </si>
  <si>
    <r>
      <rPr>
        <b/>
        <sz val="9"/>
        <color indexed="8"/>
        <rFont val="Arial"/>
        <family val="2"/>
        <charset val="238"/>
      </rPr>
      <t>Hliníková sestava vstupu do objektu ze zahrady</t>
    </r>
    <r>
      <rPr>
        <sz val="9"/>
        <color indexed="8"/>
        <rFont val="Arial"/>
        <family val="2"/>
        <charset val="238"/>
      </rPr>
      <t xml:space="preserve">
- rozměr: 5 324x6 230 mm
- barva: interiér a exteriér antracit RAL 7016
- křídlo: izolační trojsklo, tepelný distanční rámeček; bezpečnostní zasklení; výplň čiré sklo a bezpečnostní polepy, výklopné otvírání + osazení táhly s pákovým ovládáním
- zárubeň a práh: součást systému, hliníkový práh
- kování: celoobvodové, uzamykatelné, paniková klika
- neprůzvučnost: Rw = 30dB
- prostup tepla: U = 1,2Wm2K</t>
    </r>
  </si>
  <si>
    <t>Výtah
- rozměr: kabina 1,2x1,4m, v. 2,1m
- parametry: nosnost 675kg, zdvih 3,35m, max. 9 osob, rychlost 1 m/s, počet startů 120/hod, 2 stanice, 3 nástupiště, dveře 900/2000mm
- součástí dodávky je ocelová nosná konstrukce včetně montážního nosníku
- včetně prostupu a odvětrání nad střechu
- např. Schindler 3300</t>
  </si>
  <si>
    <r>
      <rPr>
        <b/>
        <sz val="9"/>
        <color indexed="8"/>
        <rFont val="Arial"/>
        <family val="2"/>
        <charset val="238"/>
      </rPr>
      <t>Vnitřní otevíravé interiérové dveře s falcovou ocelovou zárubní</t>
    </r>
    <r>
      <rPr>
        <sz val="9"/>
        <color indexed="8"/>
        <rFont val="Arial"/>
        <family val="2"/>
        <charset val="238"/>
      </rPr>
      <t xml:space="preserve">
- rozměr: 700x1 970 mm
- např. Sapeli MODEL ELEGANT 10
- křídlo: falcové s dutinkovým dřevotřískovým jádrem, povrch laminovaný; plné, odstín dveřního křídla bílá, závěsy v barvě kování
- dozický zámek pro obyčejný klíč</t>
    </r>
  </si>
  <si>
    <t>Klika/klika, kování Twin LOFT VL, kovová kruhová mechanika, dozický zámek pro obyčejný klíč</t>
  </si>
  <si>
    <r>
      <rPr>
        <b/>
        <sz val="9"/>
        <color indexed="8"/>
        <rFont val="Arial"/>
        <family val="2"/>
        <charset val="238"/>
      </rPr>
      <t>Vnitřní otevíravé interiérové dveře s falcovou ocelovou zárubní</t>
    </r>
    <r>
      <rPr>
        <sz val="9"/>
        <color indexed="8"/>
        <rFont val="Arial"/>
        <family val="2"/>
        <charset val="238"/>
      </rPr>
      <t xml:space="preserve">
- rozměr: 700x1 970 mm
- např. Sapeli MODEL ELEGANT 10
- křídlo: falcové s dutinkovým dřevotřískovým jádrem, povrch laminovaný; plné, odstín dveřního křídla bílá, závěsy v barvě kování
- zámek pro WC sadu</t>
    </r>
  </si>
  <si>
    <t>Klika/klika, kování např. Twin LOFT VL, kovová kruhová mechanika, WC zámek</t>
  </si>
  <si>
    <t>Ocelová falcová hranatá zárubeň, tloušťka zdi 100 mm</t>
  </si>
  <si>
    <t>Klika/klika, kování např. Twin LOFT VL, kovová kruhová mechanika, dozický zámek pro obyčejný klíč</t>
  </si>
  <si>
    <t>Klika/klika, kování např. Twin LOFT VL, kovová kruhová mechanika, zámek s cylindrickou vložkou</t>
  </si>
  <si>
    <r>
      <rPr>
        <b/>
        <sz val="9"/>
        <color indexed="8"/>
        <rFont val="Arial"/>
        <family val="2"/>
        <charset val="238"/>
      </rPr>
      <t>Vnitřní otevíravé interiérové dveře s falcovou ocelovou zárubní</t>
    </r>
    <r>
      <rPr>
        <sz val="9"/>
        <color indexed="8"/>
        <rFont val="Arial"/>
        <family val="2"/>
        <charset val="238"/>
      </rPr>
      <t xml:space="preserve">
- rozměr: 800x1 970 mm
- např. Sapeli MODEL ELEGANT 10
- křídlo: falcové s dutinkovým dřevotřískovým jádrem, povrch laminovaný; plné, odstín dveřního křídla bílá, závěsy v barvě kování
- dozický zámek
- požární označení EW 15 DP3-C3</t>
    </r>
  </si>
  <si>
    <r>
      <rPr>
        <b/>
        <sz val="9"/>
        <color indexed="8"/>
        <rFont val="Arial"/>
        <family val="2"/>
        <charset val="238"/>
      </rPr>
      <t>Vnitřní otevíravé interiérové dveře s falcovou ocelovou zárubní</t>
    </r>
    <r>
      <rPr>
        <sz val="9"/>
        <color indexed="8"/>
        <rFont val="Arial"/>
        <family val="2"/>
        <charset val="238"/>
      </rPr>
      <t xml:space="preserve">
- rozměr: 800x1 970 mm
- např. Sapeli MODEL ELEGANT 10
- křídlo: falcové s dutinkovým dřevotřískovým jádrem, povrch laminovaný; plné, odstín dveřního křídla bílá, závěsy v barvě kování
- dozický zámek
- požární označení EW 15 DP3-C3
- neprůzvučnost Rw = 32 dB</t>
    </r>
  </si>
  <si>
    <r>
      <rPr>
        <b/>
        <sz val="9"/>
        <color indexed="8"/>
        <rFont val="Arial"/>
        <family val="2"/>
        <charset val="238"/>
      </rPr>
      <t>Vnitřní otevíravé interiérové dveře s falcovou ocelovou zárubní</t>
    </r>
    <r>
      <rPr>
        <sz val="9"/>
        <color indexed="8"/>
        <rFont val="Arial"/>
        <family val="2"/>
        <charset val="238"/>
      </rPr>
      <t xml:space="preserve">
- rozměr: 800x1 970 mm
- - např. Sapeli MODEL ELEGANT 10
- křídlo: falcové s dutinkovým dřevotřískovým jádrem, povrch laminovaný; plné, odstín dveřního křídla bílá, závěsy v barvě kování
- dozický zámek
- neprůzvučnost Rw = 32 dB</t>
    </r>
  </si>
  <si>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dozický zámek</t>
    </r>
  </si>
  <si>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WC zámek</t>
    </r>
  </si>
  <si>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zámek s cylindr. Vložkou
- požární označení: EW 15 DP3-C3</t>
    </r>
  </si>
  <si>
    <t>Ocelová falcová hranatá zárubeň, tloušťka zdi 150 mm, požární označení EW 15 DP3-C3</t>
  </si>
  <si>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dozický zámek
- požární označení EW 15 DP3-C3
- neprůzvučnost Rw = 32 dB</t>
    </r>
  </si>
  <si>
    <r>
      <t xml:space="preserve">Vnitřní otevíravé interiérové dveře s falcovou ocelovou zárubní prosklené
</t>
    </r>
    <r>
      <rPr>
        <sz val="9"/>
        <color indexed="8"/>
        <rFont val="Arial"/>
        <family val="2"/>
        <charset val="238"/>
      </rPr>
      <t>- rozměr: 900x1 970 mm
- např. Sapeli MODEL DOMINO 61
- křídlo: falcové s dutinkovým dřevotřískovým jádrem, povrch laminovaný; odstín dveřního křídla bílá, závěsy v barvě kování, 1x čtvercové prosklení, bezpečnostní sklo
- dozický zámek</t>
    </r>
  </si>
  <si>
    <r>
      <rPr>
        <b/>
        <sz val="9"/>
        <color indexed="8"/>
        <rFont val="Arial"/>
        <family val="2"/>
        <charset val="238"/>
      </rPr>
      <t xml:space="preserve">Vnitřní otevíravé interiérové dveře s falcovou ocelovou zárubní prosklené
</t>
    </r>
    <r>
      <rPr>
        <sz val="9"/>
        <color indexed="8"/>
        <rFont val="Arial"/>
        <family val="2"/>
        <charset val="238"/>
      </rPr>
      <t>- rozměr: 900x1 970 mm
- např. Sapeli MODEL DOMINO 61
- křídlo: falcové s dutinkovým dřevotřískovým jádrem, povrch laminovaný; odstín dveřního křídla bílá, závěsy v barvě kování, 1x čtvercové prosklení, bezpečnostní sklo
- dozický zámek
- EW 15 DP3-C3
- neprůzvučnost Rw = 32 dB</t>
    </r>
  </si>
  <si>
    <r>
      <t xml:space="preserve">Vnitřní otevíravé interiérové dveře s falcovou ocelovou zárubní prosklené
</t>
    </r>
    <r>
      <rPr>
        <sz val="9"/>
        <color indexed="8"/>
        <rFont val="Arial"/>
        <family val="2"/>
        <charset val="238"/>
      </rPr>
      <t>- rozměr: 900x1 970 mm
- např. Sapeli MODEL DOMINO 63
- křídlo: falcové s dutinkovým dřevotřískovým jádrem, povrch laminovaný; odstín dveřního křídla bílá, závěsy v barvě kování, 3x čtvercové prosklení, bezpečnostní sklo, mřížka cca 400x200 mm
- dozický zámek</t>
    </r>
  </si>
  <si>
    <r>
      <rPr>
        <b/>
        <sz val="9"/>
        <color indexed="8"/>
        <rFont val="Arial"/>
        <family val="2"/>
        <charset val="238"/>
      </rPr>
      <t xml:space="preserve">Vnitřní otevíravé interiérové dveře s falcovou ocelovou zárubní prosklené
</t>
    </r>
    <r>
      <rPr>
        <sz val="9"/>
        <color indexed="8"/>
        <rFont val="Arial"/>
        <family val="2"/>
        <charset val="238"/>
      </rPr>
      <t>- rozměr: 900x1 970 mm
- např. Sapeli MODEL DOMINO 63
- křídlo: falcové s dutinkovým dřevotřískovým jádrem, povrch laminovaný; odstín dveřního křídla bílá, závěsy v barvě kování, 3x čtvercové prosklení, bezpečnostní sklo
- dozický zámek
- neprůzvučnost: Rw = 27 dB</t>
    </r>
  </si>
  <si>
    <t>Hasící přístroj práškový 21A</t>
  </si>
  <si>
    <t>Hasící přístroj práškový 13A</t>
  </si>
  <si>
    <t>HP1</t>
  </si>
  <si>
    <t>HP2</t>
  </si>
  <si>
    <t>VT</t>
  </si>
  <si>
    <t>Komplet únikového značení dle ČSN ISO 3864 a ČSN ISO 3864-1 pro:
- hlavní vypínače elektřiny a elektrické rozvaděče
- hlavní uzávěr vody a topení
- přenosé hasící přístroje
- únikové cesty a východy všude tam, kde není přímo viditelný východ na volné prostranství.</t>
  </si>
  <si>
    <t>Doprava a komunikace - přesun hmot</t>
  </si>
  <si>
    <t>Dětské hřiště a terénní úpravy - prvky dětského hřiště</t>
  </si>
  <si>
    <t>Dětské hřiště a terénní úpravy - komunikace - zpevněné plochy</t>
  </si>
  <si>
    <t>Dětské hřiště a terénní úpravy - terénní úpravy</t>
  </si>
  <si>
    <t>Dětské hřiště a terénní úpravy - sadové úpravy</t>
  </si>
  <si>
    <t>Specifikace dodávky RH - POLE ROZVADĚČE IP40</t>
  </si>
  <si>
    <t>Specifikace dodávky RH - BOČNÍ ZÁKRYT IP40</t>
  </si>
  <si>
    <t>741.2.07</t>
  </si>
  <si>
    <t>741.2.08</t>
  </si>
  <si>
    <t>741.2.09</t>
  </si>
  <si>
    <t>741.2.10</t>
  </si>
  <si>
    <t>741.2.11</t>
  </si>
  <si>
    <t>741.2.12</t>
  </si>
  <si>
    <t>741.2.13</t>
  </si>
  <si>
    <t>741.2.14</t>
  </si>
  <si>
    <t>741.2.15</t>
  </si>
  <si>
    <t>741.2.16</t>
  </si>
  <si>
    <t>741.2.17</t>
  </si>
  <si>
    <t>741.2.18</t>
  </si>
  <si>
    <t>741.2.19</t>
  </si>
  <si>
    <t>741.2.20</t>
  </si>
  <si>
    <t>741.2.21</t>
  </si>
  <si>
    <t>741.2.22</t>
  </si>
  <si>
    <t>741.2.23</t>
  </si>
  <si>
    <t>741.2.24</t>
  </si>
  <si>
    <t>741.2.25</t>
  </si>
  <si>
    <t>741.2.26</t>
  </si>
  <si>
    <t>741.2.27</t>
  </si>
  <si>
    <t>741.2.28</t>
  </si>
  <si>
    <t>741.2.29</t>
  </si>
  <si>
    <t>741.2.30</t>
  </si>
  <si>
    <t>741.2.31</t>
  </si>
  <si>
    <t>741.2.32</t>
  </si>
  <si>
    <t>741.2.33</t>
  </si>
  <si>
    <t>741.2.34</t>
  </si>
  <si>
    <t>741.2.35</t>
  </si>
  <si>
    <t>741.2.36</t>
  </si>
  <si>
    <t>741.2.37</t>
  </si>
  <si>
    <t>741.2.38</t>
  </si>
  <si>
    <t>741.2.39</t>
  </si>
  <si>
    <t>741.2.40</t>
  </si>
  <si>
    <t>741.2.41</t>
  </si>
  <si>
    <t>741.2.42</t>
  </si>
  <si>
    <t>741.2.43</t>
  </si>
  <si>
    <t>741.2.44</t>
  </si>
  <si>
    <t>741.2.45</t>
  </si>
  <si>
    <t>741.2.46</t>
  </si>
  <si>
    <t>741.2.47</t>
  </si>
  <si>
    <t>741.2.48</t>
  </si>
  <si>
    <t>741.2.49</t>
  </si>
  <si>
    <t>741.2.50</t>
  </si>
  <si>
    <t>741.2.51</t>
  </si>
  <si>
    <t>741.2.52</t>
  </si>
  <si>
    <t>741.2.53</t>
  </si>
  <si>
    <t>741.2.54</t>
  </si>
  <si>
    <t>741.2.55</t>
  </si>
  <si>
    <t>741.2.56</t>
  </si>
  <si>
    <t>741.2.57</t>
  </si>
  <si>
    <t>741.2.58</t>
  </si>
  <si>
    <t>Elektromontáže - KRABICE PŘÍSTROJOVÁ</t>
  </si>
  <si>
    <t>Elektromontáže - KRABICE ROZVODNÁ SE SVORKOVNICÍ</t>
  </si>
  <si>
    <t>Elektromontáže - KRABICE NA POVRCH IP54 SE SVORKOVNICÍ</t>
  </si>
  <si>
    <t>Elektromontáže - SVORKOVNICE WAGO</t>
  </si>
  <si>
    <t>Elektromontáže - TRUBKA OHEBNÁ STŘEDNÍ SUPER MONOFLEX 750N PVC</t>
  </si>
  <si>
    <t>Elektromontáže - TRUBKA KOPOFLEX 450N LDPE/HDPE</t>
  </si>
  <si>
    <t>Elektromontáže - KABELOVÝ ŽLAB MERKUR - ŽÁROVÝ ZINEK VČ. NK</t>
  </si>
  <si>
    <t>Elektromontáže - KABEL SILOVÝ,IZOLACE PVC</t>
  </si>
  <si>
    <t>Elektromontáže - UKONČENÍ KABELŮ SMRŠŤOVACÍ ZÁKLOPKOU</t>
  </si>
  <si>
    <t>Elektromontáže - UKONČENÍ  VODIČŮ V ROZVADĚČÍCH</t>
  </si>
  <si>
    <t>Elektromontáže - UKONČENÍ VODIČŮ NA SVORKOVNICI</t>
  </si>
  <si>
    <t>Elektromontáže - SPÍNAČ SWING ABB</t>
  </si>
  <si>
    <t>Elektromontáže - RÁMEČEK ABB SWING</t>
  </si>
  <si>
    <t>Elektromontáže - SPÍNAČ ABB ELEMENT IP 44 POD OMÍTKU BÍLÁ/BÍLÁ</t>
  </si>
  <si>
    <t>Elektromontáže - ZÁSUVKA NN ABB SWING</t>
  </si>
  <si>
    <t>Elektromontáže - ZÁTKA ZÁSUVKY</t>
  </si>
  <si>
    <t>Elektromontáže - ZÁSUVKA ABB ELEMENT IP 44 POD OMÍTKU</t>
  </si>
  <si>
    <t>Elektromontáže - SPÍNAČ TROJPÓLOVÝ IP54</t>
  </si>
  <si>
    <t>Elektromontáže - TLAČÍTKO</t>
  </si>
  <si>
    <t>Elektromontáže - POJISTKOVÁ VLOŽKA</t>
  </si>
  <si>
    <t>Elektromontáže - MONTÁŽ  ROZVADĚČŮ SKŘÍŇOVÝCH</t>
  </si>
  <si>
    <t>Elektromontáže - SVÍTIDLO PŘISAZENÉ</t>
  </si>
  <si>
    <t>Elektromontáže - PRŮMYSLOVÉ SVÍTIDLO</t>
  </si>
  <si>
    <t>Elektromontáže - SVÍTIDLO DOWHLIGHT</t>
  </si>
  <si>
    <t>Elektromontáže - PŘISAZENÉ SVÍTIDLO NOUZOVÉ</t>
  </si>
  <si>
    <t>Elektromontáže - INVERTER TRVALÉHO OSVĚTLENÍ</t>
  </si>
  <si>
    <t>Elektromontáže -SVÍTIDLO NOUZOVÉHO OSVĚTLENÍ</t>
  </si>
  <si>
    <t>Elektromontáže - ŽÁROVKA OBYČEJNÁ ČIRÁ E27</t>
  </si>
  <si>
    <t>Elektromontáže - OSRAM LUMILUX BASIC T8 PRŮMĚR TRUBICE 26 MM</t>
  </si>
  <si>
    <t>Elektromontáže - OSRAM LUMILUX BASIC T5 PRŮMĚR TRUBICE 16 MM</t>
  </si>
  <si>
    <t>Elektromontáže - DULUX D JEDNOPAT.ZÁŘIVKA</t>
  </si>
  <si>
    <t>Elektromontáže - VODIČ PRO POSPOJOVÁNÍ</t>
  </si>
  <si>
    <t>Elektromontáže - HODINOVE ZUCTOVACI SAZBY</t>
  </si>
  <si>
    <t>Elektromontáže - SPOLUPRACE S DODAVATELEM PRI</t>
  </si>
  <si>
    <t>Elektromontáže - KOORDINACE POSTUPU PRACI</t>
  </si>
  <si>
    <t>Elektromontáže - PROVEDENI REVIZNICH ZKOUSEK DLE CSN 331500</t>
  </si>
  <si>
    <t>741.6</t>
  </si>
  <si>
    <t>741.7</t>
  </si>
  <si>
    <t>741.8</t>
  </si>
  <si>
    <t>741.9</t>
  </si>
  <si>
    <t>741.10</t>
  </si>
  <si>
    <t>741.11</t>
  </si>
  <si>
    <t>741.12</t>
  </si>
  <si>
    <t>741.13</t>
  </si>
  <si>
    <t>741.14</t>
  </si>
  <si>
    <t>741.15</t>
  </si>
  <si>
    <t>741.16</t>
  </si>
  <si>
    <t>741.17</t>
  </si>
  <si>
    <t>741.18</t>
  </si>
  <si>
    <t>741.19</t>
  </si>
  <si>
    <t>741.20</t>
  </si>
  <si>
    <t>741.21</t>
  </si>
  <si>
    <t>741.22</t>
  </si>
  <si>
    <t>741.23</t>
  </si>
  <si>
    <t>741.24</t>
  </si>
  <si>
    <t>741.25</t>
  </si>
  <si>
    <t>741.26</t>
  </si>
  <si>
    <t>741.27</t>
  </si>
  <si>
    <t>741.28</t>
  </si>
  <si>
    <t>741.29</t>
  </si>
  <si>
    <t>741.30</t>
  </si>
  <si>
    <t>741.31</t>
  </si>
  <si>
    <t>741.32</t>
  </si>
  <si>
    <t>741.33</t>
  </si>
  <si>
    <t>741.34</t>
  </si>
  <si>
    <t>741.35</t>
  </si>
  <si>
    <t>741.36</t>
  </si>
  <si>
    <t>741.37</t>
  </si>
  <si>
    <t>741.38</t>
  </si>
  <si>
    <t>741.39</t>
  </si>
  <si>
    <t>741.40</t>
  </si>
  <si>
    <t>741.41</t>
  </si>
  <si>
    <t>Ochrana před bleskem - OCELOVÝ DRÁT POZINKOVANÝ</t>
  </si>
  <si>
    <t>Ochrana před bleskem - OCELOVÝ PÁSEK POZINKOVANÝ</t>
  </si>
  <si>
    <t>Ochrana před bleskem - DRÁT</t>
  </si>
  <si>
    <t>Ochrana před bleskem - SOUČÁSTI HROMOSVODŮ PROVEDENÍ FeZn</t>
  </si>
  <si>
    <t>Ochrana před bleskem - SOUČÁSTI HROMOSVODŮ PROVEDENÍ NEREZ</t>
  </si>
  <si>
    <t>Ochrana před bleskem - MONTÁŽNÍ PRÁCE</t>
  </si>
  <si>
    <t>Ochrana před bleskem - PROVEDENI REVIZNICH ZKOUSEK DLE CSN 331500</t>
  </si>
  <si>
    <t>741.42</t>
  </si>
  <si>
    <t>741.43</t>
  </si>
  <si>
    <t>741.44</t>
  </si>
  <si>
    <t>741.45</t>
  </si>
  <si>
    <t>741.46</t>
  </si>
  <si>
    <t>741.47</t>
  </si>
  <si>
    <t>741.48</t>
  </si>
  <si>
    <t>Zemní práce - VYTÝČENÍ TRATI KABEL.VEDENÍ</t>
  </si>
  <si>
    <t>Zemní práce - HLOUBENÍ KABELOVÉ RÝHY V ZEMINĚ TŘÍDY 3</t>
  </si>
  <si>
    <t>Zemní práce - FOLIE VÝSTRAŽNÁ Z PVC</t>
  </si>
  <si>
    <t>Zemní práce - ZÁHOZ KABEL.RÝHY-ZEMINA TŘ.3 VČETNĚ HUTNĚNÍ</t>
  </si>
  <si>
    <t>Zemní práce - PROVIZORNÍ ÚPRAVA TERÉNU V PŘÍRODNÍ ZEMINĚ</t>
  </si>
  <si>
    <t>741.49</t>
  </si>
  <si>
    <t>741.50</t>
  </si>
  <si>
    <t>741.51</t>
  </si>
  <si>
    <t>741.52</t>
  </si>
  <si>
    <t>741.53</t>
  </si>
  <si>
    <t>741.6.01</t>
  </si>
  <si>
    <t>741.7.01</t>
  </si>
  <si>
    <t>741.7.02</t>
  </si>
  <si>
    <t>741.7.03</t>
  </si>
  <si>
    <t>741.8.01</t>
  </si>
  <si>
    <t>741.8.02</t>
  </si>
  <si>
    <t>741.9.01</t>
  </si>
  <si>
    <t>741.10.01</t>
  </si>
  <si>
    <t>741.10.02</t>
  </si>
  <si>
    <t>741.10.03</t>
  </si>
  <si>
    <t>741.11.01</t>
  </si>
  <si>
    <t>741.11.02</t>
  </si>
  <si>
    <t>741.11.03</t>
  </si>
  <si>
    <t>741.11.04</t>
  </si>
  <si>
    <t>741.11.05</t>
  </si>
  <si>
    <t>741.11.06</t>
  </si>
  <si>
    <t>741.11.07</t>
  </si>
  <si>
    <t>741.11.08</t>
  </si>
  <si>
    <t>741.11.09</t>
  </si>
  <si>
    <t>741.11.10</t>
  </si>
  <si>
    <t>741.12.01</t>
  </si>
  <si>
    <t>741.12.02</t>
  </si>
  <si>
    <t>741.12.03</t>
  </si>
  <si>
    <t>741.12.04</t>
  </si>
  <si>
    <t>741.13.01</t>
  </si>
  <si>
    <t>741.14.01</t>
  </si>
  <si>
    <t>741.14.02</t>
  </si>
  <si>
    <t>741.14.03</t>
  </si>
  <si>
    <t>741.14.04</t>
  </si>
  <si>
    <t>741.14.05</t>
  </si>
  <si>
    <t>741.15.01</t>
  </si>
  <si>
    <t>741.16.01</t>
  </si>
  <si>
    <t>741.16.02</t>
  </si>
  <si>
    <t>741.16.03</t>
  </si>
  <si>
    <t>741.16.04</t>
  </si>
  <si>
    <t>741.16.05</t>
  </si>
  <si>
    <t>741.16.06</t>
  </si>
  <si>
    <t>741.17.01</t>
  </si>
  <si>
    <t>741.17.02</t>
  </si>
  <si>
    <t>741.17.03</t>
  </si>
  <si>
    <t>741.17.04</t>
  </si>
  <si>
    <t>741.18.01</t>
  </si>
  <si>
    <t>741.18.02</t>
  </si>
  <si>
    <t>741.18.03</t>
  </si>
  <si>
    <t>741.18.04</t>
  </si>
  <si>
    <t>741.18.05</t>
  </si>
  <si>
    <t>741.19.01</t>
  </si>
  <si>
    <t>741.19.02</t>
  </si>
  <si>
    <t>741.20.01</t>
  </si>
  <si>
    <t>741.21.01</t>
  </si>
  <si>
    <t>1.</t>
  </si>
  <si>
    <t>741.22.01</t>
  </si>
  <si>
    <t>2.</t>
  </si>
  <si>
    <t>741.22.02</t>
  </si>
  <si>
    <t>3.</t>
  </si>
  <si>
    <t>741.22.03</t>
  </si>
  <si>
    <t>741.23.01</t>
  </si>
  <si>
    <t>741.24.01</t>
  </si>
  <si>
    <t>741.25.01</t>
  </si>
  <si>
    <t>741.26.01</t>
  </si>
  <si>
    <t>741.26.02</t>
  </si>
  <si>
    <t>741.26.03</t>
  </si>
  <si>
    <t>741.26.04</t>
  </si>
  <si>
    <t>741.26.05</t>
  </si>
  <si>
    <t>741.26.06</t>
  </si>
  <si>
    <t>741.27.01</t>
  </si>
  <si>
    <t>741.27.02</t>
  </si>
  <si>
    <t>741.28.01</t>
  </si>
  <si>
    <t>741.29.01</t>
  </si>
  <si>
    <t>741.30.01</t>
  </si>
  <si>
    <t>741.30.02</t>
  </si>
  <si>
    <t>741.31.01</t>
  </si>
  <si>
    <t>741.32.01</t>
  </si>
  <si>
    <t>741.33.01</t>
  </si>
  <si>
    <t>741.34.01</t>
  </si>
  <si>
    <t>741.34.02</t>
  </si>
  <si>
    <t>741.35.01</t>
  </si>
  <si>
    <t>741.36.01</t>
  </si>
  <si>
    <t>741.37.01</t>
  </si>
  <si>
    <t>741.37.02</t>
  </si>
  <si>
    <t>741.37.03</t>
  </si>
  <si>
    <t>741.38.01</t>
  </si>
  <si>
    <t>741.38.02</t>
  </si>
  <si>
    <t>741.38.03</t>
  </si>
  <si>
    <t>741.38.04</t>
  </si>
  <si>
    <t>741.39.01</t>
  </si>
  <si>
    <t>741.40.01</t>
  </si>
  <si>
    <t>741.41.01</t>
  </si>
  <si>
    <t>741.42.01</t>
  </si>
  <si>
    <t>741.43.01</t>
  </si>
  <si>
    <t>741.44.01</t>
  </si>
  <si>
    <t>741.45.01</t>
  </si>
  <si>
    <t>741.45.02</t>
  </si>
  <si>
    <t>741.45.03</t>
  </si>
  <si>
    <t>741.45.04</t>
  </si>
  <si>
    <t>741.46.01</t>
  </si>
  <si>
    <t>741.46.02</t>
  </si>
  <si>
    <t>741.46.03</t>
  </si>
  <si>
    <t>741.46.04</t>
  </si>
  <si>
    <t>741.46.05</t>
  </si>
  <si>
    <t>741.46.06</t>
  </si>
  <si>
    <t>741.46.07</t>
  </si>
  <si>
    <t>741.47.01</t>
  </si>
  <si>
    <t>741.47.02</t>
  </si>
  <si>
    <t>741.48.01</t>
  </si>
  <si>
    <t>741.49.01</t>
  </si>
  <si>
    <t>741.50.01</t>
  </si>
  <si>
    <t>741.50.02</t>
  </si>
  <si>
    <t>741.51.01</t>
  </si>
  <si>
    <t>741.52.01</t>
  </si>
  <si>
    <t>741.52.02</t>
  </si>
  <si>
    <t>741.53.01</t>
  </si>
  <si>
    <t>A. Zdroj chladu - A.1 - CHLADÍCÍ JEDNOTKA</t>
  </si>
  <si>
    <t>A. Zdroj chladu - A.2 - EXPAZNÍ NÁDOBA</t>
  </si>
  <si>
    <t>A. Zdroj chladu - A.3 - DESKOVÝ VÝMĚNÍK TEPLA</t>
  </si>
  <si>
    <t>A. Zdroj chladu - PRYŽOVÝ KOMPENZÁTOR</t>
  </si>
  <si>
    <t>A. Zdroj chladu - POJISTNÝ VENTIL</t>
  </si>
  <si>
    <t>A. Zdroj chladu - RUČNÍ VYVAŽOVACÍ VENTIL, BEZ VYPOUŠTĚNÍ, S FUNKCÍ UZAVÍRACÍ</t>
  </si>
  <si>
    <t>A. Zdroj chladu - ZÁVITOVÝ KULOVÝ KOHOUT</t>
  </si>
  <si>
    <t>A. Zdroj chladu - ODVZDUŠŇOVACÍ VENTIL</t>
  </si>
  <si>
    <t>A. Zdroj chladu - VYPOUŠTĚCÍ KULOVÝ KOHOUT</t>
  </si>
  <si>
    <t>A. Zdroj chladu - ZÁVITOVÝ ZPĚTNÝ VENTIL</t>
  </si>
  <si>
    <t>A. Zdroj chladu - FILTR</t>
  </si>
  <si>
    <t>A. Zdroj chladu - TEPLOMĚR</t>
  </si>
  <si>
    <t>A. Zdroj chladu - MANOMETR</t>
  </si>
  <si>
    <t>A. Zdroj chladu - MEDIUM</t>
  </si>
  <si>
    <t>A. Zdroj chladu - OSTATNÍ PŘÍSLUŠENSTVÍ</t>
  </si>
  <si>
    <t>B. Rozvody potrubí - Ocelové potrubí, včetně 2x antikorozivního nátěru, kaučukové izolace tl. 19mm a závěsů</t>
  </si>
  <si>
    <t>B. Rozvody potrubí - Potrubí pro připojení expazní nádoby</t>
  </si>
  <si>
    <t>B. Rozvody potrubí - Propojovací potrubí u manometrů</t>
  </si>
  <si>
    <t>750.1</t>
  </si>
  <si>
    <t>750.1.01</t>
  </si>
  <si>
    <t>750.1.02</t>
  </si>
  <si>
    <t>750.1.03</t>
  </si>
  <si>
    <t>750.1.04</t>
  </si>
  <si>
    <t>750.1.05</t>
  </si>
  <si>
    <t>750.1.06</t>
  </si>
  <si>
    <t>750.1.07</t>
  </si>
  <si>
    <t>750.1.08</t>
  </si>
  <si>
    <t>750.1.09</t>
  </si>
  <si>
    <t>750.1.10</t>
  </si>
  <si>
    <t>750.1.11</t>
  </si>
  <si>
    <t>750.1.12</t>
  </si>
  <si>
    <t>750.1.13</t>
  </si>
  <si>
    <t>750.1.14</t>
  </si>
  <si>
    <t>750.1.15</t>
  </si>
  <si>
    <t>750.1.16</t>
  </si>
  <si>
    <t>750.1.17</t>
  </si>
  <si>
    <t>750.1.18</t>
  </si>
  <si>
    <t>750.1.19</t>
  </si>
  <si>
    <t>750.1.01.01</t>
  </si>
  <si>
    <t>750.1.02.01</t>
  </si>
  <si>
    <t>750.1.03.01</t>
  </si>
  <si>
    <t>750.1.04.01</t>
  </si>
  <si>
    <t>750.1.05.01</t>
  </si>
  <si>
    <t>750.1.06.01</t>
  </si>
  <si>
    <t>750.1.07.01</t>
  </si>
  <si>
    <t>750.1.07.02</t>
  </si>
  <si>
    <t>750.1.08.01</t>
  </si>
  <si>
    <t>750.1.09.01</t>
  </si>
  <si>
    <t>750.1.10.01</t>
  </si>
  <si>
    <t>750.1.11.01</t>
  </si>
  <si>
    <t>750.1.12.01</t>
  </si>
  <si>
    <t>750.1.13.01</t>
  </si>
  <si>
    <t>750.1.14.01</t>
  </si>
  <si>
    <t>750.1.15.01</t>
  </si>
  <si>
    <t>750.1.16.01</t>
  </si>
  <si>
    <t>750.1.17.01</t>
  </si>
  <si>
    <t>750.1.18.01</t>
  </si>
  <si>
    <t>750.1.19.01</t>
  </si>
  <si>
    <t>750.1.19.02</t>
  </si>
  <si>
    <t>750.1.19.03</t>
  </si>
  <si>
    <t>Zařízení č. 1 - Vzduchotechnická jednotka</t>
  </si>
  <si>
    <t>Zařízení č. 1 - Přímý výpar pro VZT</t>
  </si>
  <si>
    <t>Zařízení č. 1 - BUŇKOVÝ TLUMIČ HLUKU
 s děrovaným plechem</t>
  </si>
  <si>
    <t>Zařízení č. 1 - KRYCÍ MŘÍŽKA</t>
  </si>
  <si>
    <t>Zařízení č. 1 - VYÚSTKA NASTAVITELNÁ</t>
  </si>
  <si>
    <t xml:space="preserve">Zařízení č. 1 - VYÚSTKA NASTAVITELNÁ </t>
  </si>
  <si>
    <t>Zařízení č. 1 - POŽÁRNÍ KLAPKA
 termické+ruční ovládání</t>
  </si>
  <si>
    <t>Zařízení č. 1 - TALÍŘOVÉ VENTILY</t>
  </si>
  <si>
    <t>Zařízení č. 1 - POŽÁRNÍ KLAPKA termické+ruční ovládání</t>
  </si>
  <si>
    <t>Zařízení č. 1 - ČTYŘHRANNÉ POTRUBÍ SKUPINY I.
MATERIÁL POZINKOVANÝ PLECH</t>
  </si>
  <si>
    <t xml:space="preserve">Zařízení č. 1 - OHEBNÁ HLINÍKOVÁ HADICE
HLUKOVĚ IZOLOVANÁ </t>
  </si>
  <si>
    <t>Zařízení č. 1 - ZASLEPENÍ ČTYŘHRANNÉ TROUBY
SKUPINY I. Z POZINKOVANÉHO PLECHU</t>
  </si>
  <si>
    <t>Zařízení č. 1 - KRUHOVÉ POTRUBÍ SPIRO</t>
  </si>
  <si>
    <t>Zařízení č. 1 - TEPELNÉ IZOLACE POTRUBÍ DLE
OZNAČENÍ NA VÝKRESU:
IZOLACE POTRUBÍ DESKOU Z MIN.
PLSTI KONSTRUKCE Z AL PLECHU</t>
  </si>
  <si>
    <t>Zařízení č. 1 - TEPELNÉ IZOLACE POTRUBÍ DLE
OZNAČENÍ NA VÝKRESU:
IZOLACE POTRUBÍ KAUČUKOVOU IZOLACÍ</t>
  </si>
  <si>
    <t>Zařízení č. 1 - PROTIPOŽ.IZOLACE POTRUBÍ DLE
OZNAČENÍ NA VÝKRESU:
IZOLACE DESKOU Z MIN.PLSTI
1x POLEP. AL FOLIÍ</t>
  </si>
  <si>
    <t>750.2</t>
  </si>
  <si>
    <t>750.2.01</t>
  </si>
  <si>
    <t>750.2.02</t>
  </si>
  <si>
    <t>750.2.03</t>
  </si>
  <si>
    <t>750.2.04</t>
  </si>
  <si>
    <t>750.2.05</t>
  </si>
  <si>
    <t>750.2.06</t>
  </si>
  <si>
    <t>750.2.07</t>
  </si>
  <si>
    <t>750.2.08</t>
  </si>
  <si>
    <t>750.2.09</t>
  </si>
  <si>
    <t>750.2.10</t>
  </si>
  <si>
    <t>750.2.11</t>
  </si>
  <si>
    <t>750.2.13</t>
  </si>
  <si>
    <t>750.2.12</t>
  </si>
  <si>
    <t>750.2.14</t>
  </si>
  <si>
    <t>750.2.15</t>
  </si>
  <si>
    <t>750.2.16</t>
  </si>
  <si>
    <t>750.2.17</t>
  </si>
  <si>
    <t>750.2.18</t>
  </si>
  <si>
    <t>750.2.19</t>
  </si>
  <si>
    <t>750.2.20</t>
  </si>
  <si>
    <t>750.2.21</t>
  </si>
  <si>
    <t>750.2.16.01</t>
  </si>
  <si>
    <t>750.2.16.02</t>
  </si>
  <si>
    <t>750.2.16.03</t>
  </si>
  <si>
    <t>750.2.16.04</t>
  </si>
  <si>
    <t>750.2.16.05</t>
  </si>
  <si>
    <t>750.2.17.01</t>
  </si>
  <si>
    <t>750.2.17.02</t>
  </si>
  <si>
    <t>750.2.17.03</t>
  </si>
  <si>
    <t>750.2.18.01</t>
  </si>
  <si>
    <t>750.2.18.02</t>
  </si>
  <si>
    <t>750.2.18.03</t>
  </si>
  <si>
    <t>750.2.18.04</t>
  </si>
  <si>
    <t>Zařízení č. 2 - Vzduchotechnická jednotka</t>
  </si>
  <si>
    <t>Zařízení č. 2 - BUŇKOVÝ TLUMIČ HLUKU
 s děrovaným plechem</t>
  </si>
  <si>
    <t>Zařízení č. 2 - KRYCÍ MŘÍŽKA</t>
  </si>
  <si>
    <t>Zařízení č. 2 - VÍŘIVÁ VYÚSŤ ČTYŘHRANNÁ</t>
  </si>
  <si>
    <t>Zařízení č. 2 - TALÍŘOVÉ VENTILY</t>
  </si>
  <si>
    <t xml:space="preserve">Zařízení č. 2 - VYÚSTKA NASTAVITELNÁ </t>
  </si>
  <si>
    <t>Zařízení č. 2 - VYÚSTKA NASTAVITELNÁ</t>
  </si>
  <si>
    <t>Zařízení č. 2 - ČTYŘHRANNÉ POTRUBÍ SKUPINY I.
MATERIÁL POZINKOVANÝ PLECH</t>
  </si>
  <si>
    <t>Zařízení č. 2 - ZASLEPENÍ ČTYŘHRANNÉ TROUBY
SKUPINY I. Z POZINKOVANÉHO PLECHU</t>
  </si>
  <si>
    <t>Zařízení č. 2 - KRUHOVÉ POTRUBÍ SPIRO</t>
  </si>
  <si>
    <t>Zařízení č. 2 - TEPELNÉ IZOLACE POTRUBÍ DLE
OZNAČENÍ NA VÝKRESU:
IZOLACE POTRUBÍ DESKOU Z MIN.
PLSTI KONSTRUKCE Z AL PLECHU</t>
  </si>
  <si>
    <t xml:space="preserve">Zařízení č. 2 - OHEBNÁ HLINÍKOVÁ HADICE
HLUKOVĚ IZOLOVANÁ </t>
  </si>
  <si>
    <t>750.2.22</t>
  </si>
  <si>
    <t>750.2.23</t>
  </si>
  <si>
    <t>750.2.24</t>
  </si>
  <si>
    <t>750.2.25</t>
  </si>
  <si>
    <t>750.2.26</t>
  </si>
  <si>
    <t>750.2.27</t>
  </si>
  <si>
    <t>750.2.28</t>
  </si>
  <si>
    <t>750.2.29</t>
  </si>
  <si>
    <t>750.2.30</t>
  </si>
  <si>
    <t>750.2.31</t>
  </si>
  <si>
    <t>750.2.32</t>
  </si>
  <si>
    <t>750.2.33</t>
  </si>
  <si>
    <t>750.2.35</t>
  </si>
  <si>
    <t>750.2.34</t>
  </si>
  <si>
    <t>750.2.31.01</t>
  </si>
  <si>
    <t>750.2.31.02</t>
  </si>
  <si>
    <t>750.2.31.03</t>
  </si>
  <si>
    <t>750.2.31.04</t>
  </si>
  <si>
    <t>750.2.31.05</t>
  </si>
  <si>
    <t>750.2.32.01</t>
  </si>
  <si>
    <t>750.2.33.01</t>
  </si>
  <si>
    <t>750.2.33.02</t>
  </si>
  <si>
    <t>750.2.33.03</t>
  </si>
  <si>
    <t>750.2.33.04</t>
  </si>
  <si>
    <t>Zařízení č. 3 - Vzduchotechnická jednotka</t>
  </si>
  <si>
    <t>Zařízení č. 3 - Přímý výpar pro VZT</t>
  </si>
  <si>
    <t>Zařízení č. 3 - BUŇKOVÝ TLUMIČ HLUKU
 s děrovaným plechem</t>
  </si>
  <si>
    <t>Zařízení č. 3 - KUCHYŇSKÁ DIGESTOŘ, nerez, včetně lapače tuků a osvětlení</t>
  </si>
  <si>
    <t>Zařízení č. 3 - REGULAČNÍ KLAPKA, ruční</t>
  </si>
  <si>
    <t>Zařízení č. 3 - VYÚSTKA PRO KRUHOVÉ POTRUBÍ</t>
  </si>
  <si>
    <t xml:space="preserve">Zařízení č. 3 - TALÍŘOVÉ VENTILY </t>
  </si>
  <si>
    <t>Zařízení č. 3 - VYÚSTKA NASTAVITELNÁ</t>
  </si>
  <si>
    <t>Zařízení č. 3 - VÍŘIVÁ VYÚSŤ ČTYŘHRANNÁ</t>
  </si>
  <si>
    <t>Zařízení č. 3 - OHEBNÁ HLINÍKOVÁ HADICE
HLUKOVĚ IZOLOVANÁ</t>
  </si>
  <si>
    <t>Zařízení č. 3 - KRYCÍ MŘÍŽKA</t>
  </si>
  <si>
    <t>Zařízení č. 3 - ČTYŘHRANNÉ POTRUBÍ SKUPINY I.
MATERIÁL POZINKOVANÝ PLECH</t>
  </si>
  <si>
    <t>Zařízení č. 3 - ZASLEPENÍ ČTYŘHRANNÉ TROUBY
SKUPINY I. Z POZINKOVANÉHO PLECHU</t>
  </si>
  <si>
    <t>Zařízení č. 3 - KRUHOVÉ POTRUBÍ SPIRO</t>
  </si>
  <si>
    <t>Zařízení č. 3 - TEPELNÉ IZOLACE POTRUBÍ DLE
OZNAČENÍ NA VÝKRESU:
IZOLACE POTRUBÍ DESKOU Z MIN.
PLSTI KONSTRUKCE Z AL PLECHU</t>
  </si>
  <si>
    <t>Zařízení č. 3 - TEPELNÉ IZOLACE POTRUBÍ DLE
OZNAČENÍ NA VÝKRESU:
IZOLACE POTRUBÍ KAUČUKOVOU IZOLACÍ</t>
  </si>
  <si>
    <t>Zařízení č. 3 - PROTIPOŽ.IZOLACE POTRUBÍ DLE
OZNAČENÍ NA VÝKRESU:
IZOLACE DESKOU Z MIN.PLSTI
1x POLEP. AL FOLIÍ</t>
  </si>
  <si>
    <t>750.2.36</t>
  </si>
  <si>
    <t>750.2.37</t>
  </si>
  <si>
    <t>750.2.38</t>
  </si>
  <si>
    <t>750.2.39</t>
  </si>
  <si>
    <t>750.2.40</t>
  </si>
  <si>
    <t>750.2.41</t>
  </si>
  <si>
    <t>750.2.42</t>
  </si>
  <si>
    <t>750.2.43</t>
  </si>
  <si>
    <t>750.2.44</t>
  </si>
  <si>
    <t>750.2.45</t>
  </si>
  <si>
    <t>750.2.46</t>
  </si>
  <si>
    <t>750.2.47</t>
  </si>
  <si>
    <t>750.2.48</t>
  </si>
  <si>
    <t>750.2.49</t>
  </si>
  <si>
    <t>750.2.50</t>
  </si>
  <si>
    <t>750.2.51</t>
  </si>
  <si>
    <t>750.2.52</t>
  </si>
  <si>
    <t>750.2.47.01</t>
  </si>
  <si>
    <t>750.2.47.02</t>
  </si>
  <si>
    <t>750.2.47.03</t>
  </si>
  <si>
    <t>750.2.47.04</t>
  </si>
  <si>
    <t>750.2.47.05</t>
  </si>
  <si>
    <t>750.2.49.01</t>
  </si>
  <si>
    <t>750.2.48.01</t>
  </si>
  <si>
    <t>750.2.49.02</t>
  </si>
  <si>
    <t>Zařízení č. 4 - VENTILÁTOR DO KRUHOVÉHO POTRUBÍ</t>
  </si>
  <si>
    <t>Zařízení č. 4 - TLUMIČ HLUKU</t>
  </si>
  <si>
    <t>Zařízení č. 4 - ZPĚTNÁ KLAPKA</t>
  </si>
  <si>
    <t>Zařízení č. 4 - KRYCÍ MŘÍŽKA KRUHOVÁ</t>
  </si>
  <si>
    <t>Zařízení č. 4 - KUCHYŇSKÁ DIGESTOŘ, nerez, včetně lapače tuků a osvětlení</t>
  </si>
  <si>
    <t>Zařízení č. 4 - KRUHOVÉ POTRUBÍ SPIRO</t>
  </si>
  <si>
    <t>Zařízení č. 4 - ZASLEPENÍ KRUHOVÉ TROUBY
SPIRO</t>
  </si>
  <si>
    <t>750.2.53</t>
  </si>
  <si>
    <t>750.2.54</t>
  </si>
  <si>
    <t>750.2.55</t>
  </si>
  <si>
    <t>750.2.56</t>
  </si>
  <si>
    <t>750.2.57</t>
  </si>
  <si>
    <t>750.2.58</t>
  </si>
  <si>
    <t>750.2.59</t>
  </si>
  <si>
    <t>750.2.58.01</t>
  </si>
  <si>
    <t>750.2.58.02</t>
  </si>
  <si>
    <t>750.2.59.01</t>
  </si>
  <si>
    <t>750.2.60</t>
  </si>
  <si>
    <t>750.2.60.01</t>
  </si>
  <si>
    <t>750.2.60.02</t>
  </si>
  <si>
    <t>750.2.60.03</t>
  </si>
  <si>
    <t>750.2.60.04</t>
  </si>
  <si>
    <t>Hodinové zúčtovací sazby - PŘÍPRAVA KE KOMPLEXNÍMU VYZKOUŠENÍ A OŽIVENÍ</t>
  </si>
  <si>
    <t>Vytápění - Ekvitermní regulace teploty topné vody - ÚT 1 - otopná tělesa</t>
  </si>
  <si>
    <t>Vytápění - Ekvitermní regulace teploty topné vody - ÚT 2 - stropní panely</t>
  </si>
  <si>
    <t>Vytápění - Ovládání dopravní cesty - CH/T - chladící/topné stropy</t>
  </si>
  <si>
    <t>Vytápění - Regulace teploty TUV</t>
  </si>
  <si>
    <t>Vytápění - Měření teploty - vstup teplovodu</t>
  </si>
  <si>
    <t>Vytápění - Měření tlaku v systemu</t>
  </si>
  <si>
    <t xml:space="preserve">Vytápění - Poruchová a havarijní signalizace </t>
  </si>
  <si>
    <t>751.01</t>
  </si>
  <si>
    <t>751.01.01</t>
  </si>
  <si>
    <t>751.02</t>
  </si>
  <si>
    <t>751.02.01</t>
  </si>
  <si>
    <t>751.03</t>
  </si>
  <si>
    <t>751.04</t>
  </si>
  <si>
    <t>751.04.01</t>
  </si>
  <si>
    <t>751.04.02</t>
  </si>
  <si>
    <t>oběhové čerpadlo 230 V 50 Hz - připojení</t>
  </si>
  <si>
    <t>nabíjecí čerpadlo  230 V 50 Hz - připojení</t>
  </si>
  <si>
    <t>čerpadlo cirkulace 230 V 50 Hz - připojení</t>
  </si>
  <si>
    <t>odběr tlaku - připojení</t>
  </si>
  <si>
    <t>751.05</t>
  </si>
  <si>
    <t>751.06</t>
  </si>
  <si>
    <t>751.06.01</t>
  </si>
  <si>
    <t>751.06.02</t>
  </si>
  <si>
    <t>751.07</t>
  </si>
  <si>
    <t>VYTÁPĚNÍ/CHLAZENÍ - REGULACE TEPLOTY V MÍSTNOSTECH - Regulace teploty v prostoru - 1.NP - herny, sál</t>
  </si>
  <si>
    <t>VYTÁPĚNÍ/CHLAZENÍ - REGULACE TEPLOTY V MÍSTNOSTECH - Regulace teploty v prostoru - 2.NP - herny</t>
  </si>
  <si>
    <t>VZDUCHOTECHNIKA - Regulace teploty vzduchu a ovládání ventilace - VZT 1 - herny</t>
  </si>
  <si>
    <t>VZDUCHOTECHNIKA - Regulace teploty vzduchu a ovládání ventilace - VZT 2 - šatny, umývárny, pom.prostory</t>
  </si>
  <si>
    <t>VZDUCHOTECHNIKA - Regulace teploty vzduchu a ovládání ventilace - VZT 3 - kuchyně</t>
  </si>
  <si>
    <t>CHLAZENÍ - Regulace teploty chladící vody a ovládání chladící jednotky</t>
  </si>
  <si>
    <t>CHLAZENÍ - Měření tlaku v systemu</t>
  </si>
  <si>
    <t>ŘÍDÍCÍ SYSTÉM, ROZVADĚČE - Řídící systém - DDC1</t>
  </si>
  <si>
    <t>ŘÍDÍCÍ SYSTÉM, ROZVADĚČE - Rozvaděč RA1</t>
  </si>
  <si>
    <t>CENTRÁLA ŘÍDÍCÍHO SYSTÉMU - BMS - Centrála řídícího systému - BMS (vizualizace pomocí Webserveru)</t>
  </si>
  <si>
    <t>CENTRÁLA ŘÍDÍCÍHO SYSTÉMU - BMS - Montážní práce a materiál</t>
  </si>
  <si>
    <t>751.08</t>
  </si>
  <si>
    <t>751.09</t>
  </si>
  <si>
    <t>751.10</t>
  </si>
  <si>
    <t>751.11</t>
  </si>
  <si>
    <t>751.12</t>
  </si>
  <si>
    <t>751.13</t>
  </si>
  <si>
    <t>751.14</t>
  </si>
  <si>
    <t>751.15</t>
  </si>
  <si>
    <t>751.16</t>
  </si>
  <si>
    <t>751.17</t>
  </si>
  <si>
    <t>751.18</t>
  </si>
  <si>
    <t>751.20</t>
  </si>
  <si>
    <t>751.08.01</t>
  </si>
  <si>
    <t>751.08.02</t>
  </si>
  <si>
    <t>751.08.03</t>
  </si>
  <si>
    <t>751.09.01</t>
  </si>
  <si>
    <t>751.09.02</t>
  </si>
  <si>
    <t>751.09.03</t>
  </si>
  <si>
    <t>751.10.01</t>
  </si>
  <si>
    <t>751.11.01</t>
  </si>
  <si>
    <t>751.12.01</t>
  </si>
  <si>
    <t>751.13.01</t>
  </si>
  <si>
    <t>751.14.01</t>
  </si>
  <si>
    <t>751.14.02</t>
  </si>
  <si>
    <t>751.15.01</t>
  </si>
  <si>
    <t>751.15.02</t>
  </si>
  <si>
    <t>751.15.03</t>
  </si>
  <si>
    <t>751.16.01</t>
  </si>
  <si>
    <t>751.17.01</t>
  </si>
  <si>
    <t>751.18.01</t>
  </si>
  <si>
    <t>751.18.02</t>
  </si>
  <si>
    <t>751.20.01</t>
  </si>
  <si>
    <t>Areálová dešťová kanalizace - Zemní práce</t>
  </si>
  <si>
    <t>Areálová dešťová kanalizace - Kanalizace</t>
  </si>
  <si>
    <t>Areálový rozvod vody   - Zemní práce</t>
  </si>
  <si>
    <t>Areálový rozvod vody   - Vodovod</t>
  </si>
  <si>
    <t>Areálová splašková kanalizace - Zemní práce</t>
  </si>
  <si>
    <t>Areálová splašková kanalizace - Kanalizace</t>
  </si>
  <si>
    <t>Areálový rozvod teplovodu - Rozvod Wehotherm</t>
  </si>
  <si>
    <t>Areálový rozvod teplovodu - Teplovod</t>
  </si>
  <si>
    <t>Dětské hřiště a terénní úpravy</t>
  </si>
  <si>
    <t>3.01</t>
  </si>
  <si>
    <t>3.02</t>
  </si>
  <si>
    <t>3.03</t>
  </si>
  <si>
    <t>3.01.01</t>
  </si>
  <si>
    <t>3.01.02</t>
  </si>
  <si>
    <t>3.01.03</t>
  </si>
  <si>
    <t>3.02.01</t>
  </si>
  <si>
    <t>3.02.02</t>
  </si>
  <si>
    <t>3.02.03</t>
  </si>
  <si>
    <t>3.02.04</t>
  </si>
  <si>
    <t>3.02.05</t>
  </si>
  <si>
    <t>3.02.06</t>
  </si>
  <si>
    <t>3.02.07</t>
  </si>
  <si>
    <t>3.02.08</t>
  </si>
  <si>
    <t>3.02.09</t>
  </si>
  <si>
    <t>3.02.10</t>
  </si>
  <si>
    <t>3.02.11</t>
  </si>
  <si>
    <t>3.02.12</t>
  </si>
  <si>
    <t>3.02.13</t>
  </si>
  <si>
    <t>3.02.14</t>
  </si>
  <si>
    <t>3.02.15</t>
  </si>
  <si>
    <t>3.02.16</t>
  </si>
  <si>
    <t>3.02.17</t>
  </si>
  <si>
    <t>3.02.18</t>
  </si>
  <si>
    <t>3.02.19</t>
  </si>
  <si>
    <t>3.02.20</t>
  </si>
  <si>
    <t>3.02.21</t>
  </si>
  <si>
    <t>3.03.01</t>
  </si>
  <si>
    <t>4.01</t>
  </si>
  <si>
    <t>4.02</t>
  </si>
  <si>
    <t>4.03</t>
  </si>
  <si>
    <t>4.04</t>
  </si>
  <si>
    <t>750.2.19.01</t>
  </si>
  <si>
    <t>750.2.20.01</t>
  </si>
  <si>
    <t>750.2.21.01</t>
  </si>
  <si>
    <t>750.2.34.01</t>
  </si>
  <si>
    <t>750.2.50.01</t>
  </si>
  <si>
    <t>750.2.51.01</t>
  </si>
  <si>
    <t>750.2.52.01</t>
  </si>
  <si>
    <t>751.01.02</t>
  </si>
  <si>
    <t>751.01.03</t>
  </si>
  <si>
    <t>751.01.04</t>
  </si>
  <si>
    <t>751.01.05</t>
  </si>
  <si>
    <t>751.02.02</t>
  </si>
  <si>
    <t>751.02.03</t>
  </si>
  <si>
    <t>751.02.04</t>
  </si>
  <si>
    <t>751.03.01</t>
  </si>
  <si>
    <t>751.03.02</t>
  </si>
  <si>
    <t>751.03.03</t>
  </si>
  <si>
    <t>751.04.03</t>
  </si>
  <si>
    <t>751.04.04</t>
  </si>
  <si>
    <t>751.04.05</t>
  </si>
  <si>
    <t>751.05.01</t>
  </si>
  <si>
    <t>751.06.03</t>
  </si>
  <si>
    <t>751.07.01</t>
  </si>
  <si>
    <t>751.07.02</t>
  </si>
  <si>
    <t>751.07.03</t>
  </si>
  <si>
    <t>751.07.04</t>
  </si>
  <si>
    <t>751.07.05</t>
  </si>
  <si>
    <t>751.08.04</t>
  </si>
  <si>
    <t>751.08.05</t>
  </si>
  <si>
    <t>751.08.06</t>
  </si>
  <si>
    <t>751.09.04</t>
  </si>
  <si>
    <t>751.09.05</t>
  </si>
  <si>
    <t>751.13.02</t>
  </si>
  <si>
    <t>VZT jednotka s teplovod.ohřívačem, rekuper. a s vlastní regulací, ModBus - připojení</t>
  </si>
  <si>
    <t>751.14.03</t>
  </si>
  <si>
    <t>751.15.04</t>
  </si>
  <si>
    <t>751.15.05</t>
  </si>
  <si>
    <t>751.15.06</t>
  </si>
  <si>
    <t>751.15.07</t>
  </si>
  <si>
    <t>751.15.08</t>
  </si>
  <si>
    <t>751.15.09</t>
  </si>
  <si>
    <t>751.15.10</t>
  </si>
  <si>
    <t>751.15.11</t>
  </si>
  <si>
    <t>751.15.12</t>
  </si>
  <si>
    <t>751.15.13</t>
  </si>
  <si>
    <t>termický pohon zónového ventilu, 230V 50Hz - připojení</t>
  </si>
  <si>
    <t>přímý zónový ventil - připojení</t>
  </si>
  <si>
    <t>sestava venkovní žaluzie vč.řídící jednotky a ovladače - připojení</t>
  </si>
  <si>
    <t>chladící jednotka s hydr.modulem a vlastní regulací - připojení</t>
  </si>
  <si>
    <t>15ks Modul krajní -  základní nosná konstrukce podlahy, stropu a sloupků, vč. výměn a zavětrování - 8000x3000x3530 mm - typ 1B / dodávka</t>
  </si>
  <si>
    <t>840.02.08</t>
  </si>
  <si>
    <t>860.01</t>
  </si>
  <si>
    <t>860.01.01</t>
  </si>
  <si>
    <t>860.01.02</t>
  </si>
  <si>
    <t>860.01.03</t>
  </si>
  <si>
    <t>860.01.04</t>
  </si>
  <si>
    <t>860.01.05</t>
  </si>
  <si>
    <t>860.01.06</t>
  </si>
  <si>
    <t>860.01.07</t>
  </si>
  <si>
    <t>860.01.08</t>
  </si>
  <si>
    <t>860.01.09</t>
  </si>
  <si>
    <t>860.01.10</t>
  </si>
  <si>
    <t>860.01.11</t>
  </si>
  <si>
    <t>860.01.12</t>
  </si>
  <si>
    <t>860.01.13</t>
  </si>
  <si>
    <t>860.01.14</t>
  </si>
  <si>
    <t>860.01.15</t>
  </si>
  <si>
    <t>860.01.16</t>
  </si>
  <si>
    <t>860.01.17</t>
  </si>
  <si>
    <t>860.01.18</t>
  </si>
  <si>
    <t>860.01.19</t>
  </si>
  <si>
    <t xml:space="preserve">pažení příložné vč. odpažení </t>
  </si>
  <si>
    <t>poplatek za skládku</t>
  </si>
  <si>
    <t>pažení příložné vč. odpažení</t>
  </si>
  <si>
    <r>
      <t xml:space="preserve">Jednotlivé položky jsou popsány v části projektové dokumentace
</t>
    </r>
    <r>
      <rPr>
        <b/>
        <i/>
        <sz val="9"/>
        <color indexed="8"/>
        <rFont val="Arial"/>
        <family val="2"/>
        <charset val="238"/>
      </rPr>
      <t>D.1 SO.01 4.5 ZTI Zdravotechnika.</t>
    </r>
  </si>
  <si>
    <t xml:space="preserve">Výpočet celkové výměry je kontrolovatelný v dwg formátu dokumentace, který je součástí zadávací dokumentace projektu. </t>
  </si>
  <si>
    <r>
      <t xml:space="preserve">Jednotlivé položky jsou popsány v části projektové dokumentace
</t>
    </r>
    <r>
      <rPr>
        <b/>
        <i/>
        <sz val="9"/>
        <color indexed="8"/>
        <rFont val="Arial"/>
        <family val="2"/>
        <charset val="238"/>
      </rPr>
      <t>D.1 IO.101.2 DHT Dětské hřiště a terénní úpravy.</t>
    </r>
  </si>
  <si>
    <r>
      <t xml:space="preserve">Jednotlivé položky jsou popsány v části projektové dokumentace
</t>
    </r>
    <r>
      <rPr>
        <b/>
        <i/>
        <sz val="9"/>
        <color indexed="8"/>
        <rFont val="Arial"/>
        <family val="2"/>
        <charset val="238"/>
      </rPr>
      <t>D.1 IO.101.1 KZP Komunikace a zpevněné plochy.</t>
    </r>
  </si>
  <si>
    <r>
      <t xml:space="preserve">Jednotlivé položky jsou popsány v části projektové dokumentace
</t>
    </r>
    <r>
      <rPr>
        <b/>
        <i/>
        <sz val="9"/>
        <color indexed="8"/>
        <rFont val="Arial"/>
        <family val="2"/>
        <charset val="238"/>
      </rPr>
      <t>D.1 SO.01 Demolice.</t>
    </r>
  </si>
  <si>
    <t>Hloubení rýhy pro teplovod, vč. přemístění výkopku na mezideponii</t>
  </si>
  <si>
    <t xml:space="preserve">Odvoz na skládku </t>
  </si>
  <si>
    <t>výkopy rýh vč. přemístění výkopku na mezideponii</t>
  </si>
  <si>
    <t>přemístění výkopku/sypaniny (pískové lože, obsyp, zásyp)</t>
  </si>
  <si>
    <t>výkopy jam vč. přemístění výkopku na mezideponii</t>
  </si>
  <si>
    <t>ztížení vykopávky v okolí stávajících sítí (kabely) - ruční výkop vč. přemístění</t>
  </si>
  <si>
    <t>ztížení vykopávky v okolí stávajících sítí (kabely) - ruční výkop  vč. přemístění</t>
  </si>
  <si>
    <r>
      <t xml:space="preserve">Jednotlivé položky jsou popsány v části projektové dokumentace
</t>
    </r>
    <r>
      <rPr>
        <b/>
        <i/>
        <sz val="9"/>
        <color indexed="8"/>
        <rFont val="Arial"/>
        <family val="2"/>
        <charset val="238"/>
      </rPr>
      <t>D.1 SO.01 4.1 VYT Vytápění.</t>
    </r>
  </si>
  <si>
    <r>
      <t xml:space="preserve">Jednotlivé položky jsou popsány v části projektové dokumentace
</t>
    </r>
    <r>
      <rPr>
        <b/>
        <i/>
        <sz val="9"/>
        <color indexed="8"/>
        <rFont val="Arial"/>
        <family val="2"/>
        <charset val="238"/>
      </rPr>
      <t>D.1 SO.01 4.7 SIL Silnoproud.</t>
    </r>
  </si>
  <si>
    <r>
      <t xml:space="preserve">Jednotlivé položky jsou popsány v části projektové dokumentace
</t>
    </r>
    <r>
      <rPr>
        <b/>
        <i/>
        <sz val="9"/>
        <color indexed="8"/>
        <rFont val="Arial"/>
        <family val="2"/>
        <charset val="238"/>
      </rPr>
      <t>D.1 SO.01 4.8 SLA Slaboproud (Elektronické komunikace).</t>
    </r>
  </si>
  <si>
    <r>
      <t xml:space="preserve">Jednotlivé položky jsou popsány v části projektové dokumentace
</t>
    </r>
    <r>
      <rPr>
        <b/>
        <i/>
        <sz val="9"/>
        <color indexed="8"/>
        <rFont val="Arial"/>
        <family val="2"/>
        <charset val="238"/>
      </rPr>
      <t>D.1 SO.01 4.2 a 3 VZT a CHL Vzduchotechnika a Chlazení.</t>
    </r>
  </si>
  <si>
    <r>
      <t xml:space="preserve">Jednotlivé položky jsou popsány v části projektové dokumentace
</t>
    </r>
    <r>
      <rPr>
        <b/>
        <i/>
        <sz val="9"/>
        <color indexed="8"/>
        <rFont val="Arial"/>
        <family val="2"/>
        <charset val="238"/>
      </rPr>
      <t>D.1 SO.01 4.4 MAR Měření a regulace.</t>
    </r>
  </si>
  <si>
    <r>
      <t xml:space="preserve">Jednotlivé položky jsou popsány v části projektové dokumentace
</t>
    </r>
    <r>
      <rPr>
        <b/>
        <i/>
        <sz val="9"/>
        <color indexed="8"/>
        <rFont val="Arial"/>
        <family val="2"/>
        <charset val="238"/>
      </rPr>
      <t>D.2 TZ.201.1 ARV Areálový rozvod vodovodu
D.2 TZ.201.2 a 3 ASK a ADK Areálový rozvod kanalizace
D.2 TZ.201.7 AHV Areálový rozvod teplovodu.</t>
    </r>
  </si>
  <si>
    <r>
      <t xml:space="preserve">Jednotlivé položky jsou popsány v části projektové dokumentace
</t>
    </r>
    <r>
      <rPr>
        <b/>
        <i/>
        <sz val="9"/>
        <color indexed="8"/>
        <rFont val="Arial"/>
        <family val="2"/>
        <charset val="238"/>
      </rPr>
      <t>D.1 SO.01 1 ASR Architektonicko-stavební řešení
D.1 SO.01 2 SKR Stavebně konstrukční řešení
D.1 SO.01 3 PBR Požárně bezpečnostní řešení.</t>
    </r>
  </si>
  <si>
    <t>720.01.09</t>
  </si>
  <si>
    <t>720.01.10</t>
  </si>
  <si>
    <t>Pozn. specifické kódy výrobků a skladeb odpovídají značení v realizačním standardu
V případě uvedení konkrétních výrobků či typů lze nahradit za kvalitativně srovnatelný výrobek nebo typ.</t>
  </si>
  <si>
    <t>Pozn. V případě uvedení konkrétních výrobků či typů lze nahradit za kvalitativně srovnatelný výrobek nebo typ.</t>
  </si>
  <si>
    <t>750.2.60.05</t>
  </si>
  <si>
    <t>750.2.60.06</t>
  </si>
  <si>
    <t>750.2.60.07</t>
  </si>
  <si>
    <t>750.2.60.08</t>
  </si>
  <si>
    <t>751.18.03</t>
  </si>
  <si>
    <t>751.18.04</t>
  </si>
  <si>
    <t>751.18.05</t>
  </si>
  <si>
    <t>751.18.06</t>
  </si>
  <si>
    <t>751.18.07</t>
  </si>
  <si>
    <t>751.18.08</t>
  </si>
  <si>
    <t>751.18.09</t>
  </si>
  <si>
    <t>751.18.10</t>
  </si>
  <si>
    <t>751.18.11</t>
  </si>
  <si>
    <t>751.18.12</t>
  </si>
  <si>
    <t>751.18.13</t>
  </si>
  <si>
    <t>751.18.14</t>
  </si>
  <si>
    <t>751.18.15</t>
  </si>
  <si>
    <t>751.18.16</t>
  </si>
  <si>
    <t>810.01.14</t>
  </si>
  <si>
    <t>810.01.15</t>
  </si>
  <si>
    <t>820.01.12</t>
  </si>
  <si>
    <t>820.01.13</t>
  </si>
  <si>
    <t>860.01.20</t>
  </si>
  <si>
    <t>860.01.21</t>
  </si>
  <si>
    <t>860.01.22</t>
  </si>
  <si>
    <t>Přemístění výkopku/sypaniny pro zásypy</t>
  </si>
  <si>
    <t>SO 01:  MŠ Spořilov v Benešově</t>
  </si>
  <si>
    <t>SO 01.1:  STAVEBNÍ ČÁST</t>
  </si>
  <si>
    <t>SO 01.2:  TECHNICKÉ ZAŘÍZENÍ BUDOV</t>
  </si>
  <si>
    <t>IO_101.1: Komunikace a zpevněné plochy</t>
  </si>
  <si>
    <t>IO_101.2: Dětské hřiště a terénní úpravy</t>
  </si>
  <si>
    <t>SO_01.3: Demolice</t>
  </si>
  <si>
    <t>TZ_201: Areálové rozvody</t>
  </si>
  <si>
    <t>JKSO</t>
  </si>
  <si>
    <t>801.31</t>
  </si>
  <si>
    <t>822.5</t>
  </si>
  <si>
    <t>827.27</t>
  </si>
  <si>
    <t>827.1,2</t>
  </si>
  <si>
    <t>REKAPITULACE STAVBY</t>
  </si>
  <si>
    <t>SO_01_REKAPITULACE</t>
  </si>
  <si>
    <t>Přesun hmot procentní pro vnitřní kanalizace v objektech v do 12 m</t>
  </si>
  <si>
    <t>720.02.21</t>
  </si>
  <si>
    <t>720.03.50</t>
  </si>
  <si>
    <t>Přesun hmot procentní pro vnitřní vodovod v objektech v do 12 m</t>
  </si>
  <si>
    <t>720.04.11</t>
  </si>
  <si>
    <t>732.111</t>
  </si>
  <si>
    <t>Přesun hmot procentní pro vytápění v objektech v do 12 m</t>
  </si>
  <si>
    <t>IO_101.1_Komunikace a zpevněné plochy</t>
  </si>
  <si>
    <t>Komunikace a zpevněné plochy</t>
  </si>
  <si>
    <t>IO_101.2_Dětské hřiště a terénní úpravy</t>
  </si>
  <si>
    <t>TZ_201_Areálové rovody</t>
  </si>
  <si>
    <t>SO_01.3: DEMOLICE</t>
  </si>
  <si>
    <t>8,50*0,50*(1,055-0,255)*2*1,1</t>
  </si>
  <si>
    <t>(3,84+12,15+1,275)*0,50*(1,055-0,255)*1,1</t>
  </si>
  <si>
    <t>(23,50+21,50+2,10+4,90+7,40+6,40*2)*0,40*0,25*1,1</t>
  </si>
  <si>
    <t>(24,05+18,15+24,25+8,40+7,00)*0,50*0,25*1,1</t>
  </si>
  <si>
    <t>(3,35*2+2,60*2)*0,55*0,25*1,1</t>
  </si>
  <si>
    <t>(18,20+1,50)*0,60*0,25*1,1</t>
  </si>
  <si>
    <t>(36,35*2+9,40+1,10+1,00)*0,70*0,25*1,1</t>
  </si>
  <si>
    <t>Hloubení rýh š přes 600 do 2000 mm ručním nebo pneum nářadím v soudržných horninách tř. 3</t>
  </si>
  <si>
    <t>132212201</t>
  </si>
  <si>
    <t>8,50*0,50*(1,055-0,255)*2</t>
  </si>
  <si>
    <t>(3,84+12,15+1,275)*0,50*(1,055-0,255)</t>
  </si>
  <si>
    <t>(23,50+21,50+2,10+4,90+7,40+6,40*2)*0,40*0,25</t>
  </si>
  <si>
    <t>(24,05+18,15+24,25+8,40+7,00)*0,50*0,25</t>
  </si>
  <si>
    <t>(3,35*2+2,60*2)*0,55*0,25</t>
  </si>
  <si>
    <t>(18,20+1,50)*0,60*0,25</t>
  </si>
  <si>
    <t>(36,35*2+9,40+1,10+1,00)*0,70*0,25</t>
  </si>
  <si>
    <t>711113100_1</t>
  </si>
  <si>
    <t>Izolace proti vlhkosti svislá za hydroizolační stěrkou - systémové provedení</t>
  </si>
  <si>
    <t>(6,14*2+4,20*2+1,25*2+2,855*2+0,645+0,845)*0,20</t>
  </si>
  <si>
    <t>(0,825*2+1,20)*2,20</t>
  </si>
  <si>
    <t>-0,90*0,20*2</t>
  </si>
  <si>
    <t>(5,75+3,14+0,70*2)*0,20</t>
  </si>
  <si>
    <t>-0,90*0,20*3</t>
  </si>
  <si>
    <t>(0,95+3,14)*2*0,20</t>
  </si>
  <si>
    <t>-0,70*0,20</t>
  </si>
  <si>
    <t>(3,14+1,80)*2*0,20</t>
  </si>
  <si>
    <t>-0,80*0,20</t>
  </si>
  <si>
    <t>(3,14+2,00)*2*0,20</t>
  </si>
  <si>
    <t>-0,90*0,20</t>
  </si>
  <si>
    <t>(3,14+0,50*2+3,66)*2*0,20</t>
  </si>
  <si>
    <t>(1,40+2,70)*2*0,20</t>
  </si>
  <si>
    <t>(0,90*3)*2,20</t>
  </si>
  <si>
    <t>(2,37+5,05)*2*0,20</t>
  </si>
  <si>
    <t>7,23*0,20+(25,10)*0,20</t>
  </si>
  <si>
    <t>-0,90*0,20*2-0,80*0,20</t>
  </si>
  <si>
    <t>(4,425+8,20)*2*0,20</t>
  </si>
  <si>
    <t>-0,90*0,20-0,80*0,20*5</t>
  </si>
  <si>
    <t>(2,875+2,45)*2*0,20</t>
  </si>
  <si>
    <t>(2,875+2,15)*2*0,20</t>
  </si>
  <si>
    <t>(2,875+1,55)*2*0,20</t>
  </si>
  <si>
    <t>(4,00+3,10)*2*0,20</t>
  </si>
  <si>
    <t>(0,95+2,80)*2*0,20</t>
  </si>
  <si>
    <t>(3,14+4,64+0,20)*2*0,20</t>
  </si>
  <si>
    <t>(2,13+1,10)*2*0,20</t>
  </si>
  <si>
    <t>(2,25+2,52+0,52)*2*0,20</t>
  </si>
  <si>
    <t>Souvrství povlakové krytiny střechy - separační textílie, hydroizolace mPVC tl. 1,5 mm</t>
  </si>
  <si>
    <t>776900900_1</t>
  </si>
  <si>
    <t>Zapuštěná vnitřní čistící zóna dle RS, tl. 10 mm / PD05 - dodávka a montáž</t>
  </si>
  <si>
    <t>981900100_1</t>
  </si>
  <si>
    <t>981900100_2</t>
  </si>
  <si>
    <t>Odstrojení stávajícího vybavení objektu, odpojení od inženýrských sítí</t>
  </si>
  <si>
    <t>763121400_5</t>
  </si>
  <si>
    <t>SK06 - Sendvičová stěna skladu pro zahradní náčiní tl. 150 mm - trapézový plech s antikorozní povrchovou úpravou v odstínu antracit RAL 7016 tl. 30 mm - tepelná izolace z XPS tl. 100 mm - nosná voděodolná deska tl. 20 mm s voděodolným nátěrem / kompletní systémové provedení</t>
  </si>
  <si>
    <t>SK06 viz výměra projektanta</t>
  </si>
  <si>
    <t>13,07+11,12</t>
  </si>
  <si>
    <t>Z03 - Vnější únikové schodiště Z 
- konstukce vnějšího únikového dvouramenného schodiště (20x175x280)
- oboustranná madla ve dvou výškách, součástí schodiště krycí zástěna s tahovkou
- konstrukce skluzavky a horolezeckých úchytů (36ks)
- ocelové prvky antikorozně ošetřeny žárovým zinkováním nebo šopováním, opatřené nástřikem antracit RAL 7016
- nerez spojovací materiál, skryté kotvení</t>
  </si>
  <si>
    <t>763131900_1</t>
  </si>
  <si>
    <t>VK05 - Sendvičový strop skladu pro zahradní náčiní tl. 150 mm - trapézový plech s antikorozní povrchovou úpravou v odstínu antracit RAL 7016 tl. 30 mm - tepelná izolace z XPS tl. 100 mm - nosná voděodolná deska tl. 20 mm s voděodolným nátěrem / kompletní systémové provedení</t>
  </si>
  <si>
    <t>22,51+4,36</t>
  </si>
  <si>
    <t>Dxx</t>
  </si>
  <si>
    <r>
      <rPr>
        <b/>
        <sz val="9"/>
        <color indexed="8"/>
        <rFont val="Arial"/>
        <family val="2"/>
        <charset val="238"/>
      </rPr>
      <t>Zateplené plné ocelové systémové uzamykatelné dveře</t>
    </r>
    <r>
      <rPr>
        <sz val="9"/>
        <color indexed="8"/>
        <rFont val="Arial"/>
        <family val="2"/>
        <charset val="238"/>
      </rPr>
      <t xml:space="preserve">
- rozměr 900x1970 mm
- barva: interiér a exteriér antracit RAL 7016
- kování, zámek</t>
    </r>
  </si>
  <si>
    <t>drenážní pero</t>
  </si>
  <si>
    <t>9,50*0,50*0,60</t>
  </si>
  <si>
    <t>Drenážní pero ze štěrku fr 16-32 - dodávka a montáž</t>
  </si>
  <si>
    <t>1140,7229+38,598+14,735</t>
  </si>
  <si>
    <t>174101900_1</t>
  </si>
  <si>
    <t>podélná stání 37m</t>
  </si>
  <si>
    <t>plocha kolem objektu 195m</t>
  </si>
  <si>
    <t>podélná stání 5ks</t>
  </si>
  <si>
    <t>plocha kolem objektu 2ks</t>
  </si>
  <si>
    <t>5+2</t>
  </si>
  <si>
    <t>37+195</t>
  </si>
  <si>
    <t>konstrukce pojížděných chodníkových ploch 210m2</t>
  </si>
  <si>
    <t>konstrukce chodníku 322m2</t>
  </si>
  <si>
    <t>konstrukce prahu 30m2</t>
  </si>
  <si>
    <t>konstrukce parkoviště kolné 283m2</t>
  </si>
  <si>
    <t>konstrukce parkoviště podélné 69m2</t>
  </si>
  <si>
    <t>69+283+210+322+30</t>
  </si>
  <si>
    <t xml:space="preserve">Kladení dlažby komunikací nepojížďených do lože z kameniva </t>
  </si>
  <si>
    <t>69+283+210+30</t>
  </si>
  <si>
    <t>parkoviště podélné 69m2</t>
  </si>
  <si>
    <t>parkoviště kolné 283m2</t>
  </si>
  <si>
    <t>pojížděné chodníkové plochy 199m2</t>
  </si>
  <si>
    <t>chodníkové plochy 151m2</t>
  </si>
  <si>
    <t>69+283+199+151+30</t>
  </si>
  <si>
    <t>chodníkové plochy 150m2</t>
  </si>
  <si>
    <t>pojížděné chodníkové plochy 5m2</t>
  </si>
  <si>
    <t>chodníkové plochy 21m2</t>
  </si>
  <si>
    <t>5+21</t>
  </si>
  <si>
    <t>pojížděné chodníkové plochy 4m2</t>
  </si>
  <si>
    <t>napojení nového chodníku 8m</t>
  </si>
  <si>
    <t>přejezdové práhy 30m</t>
  </si>
  <si>
    <t>8+30</t>
  </si>
  <si>
    <t>73+159</t>
  </si>
  <si>
    <t>parkoviště podélné 73m</t>
  </si>
  <si>
    <t>plochy u objektu 159m</t>
  </si>
  <si>
    <t>plochy u objektu 35m</t>
  </si>
  <si>
    <t>betonové lože pro betonové bloky 1x0,5x0,55m</t>
  </si>
  <si>
    <t>osazení - betonové bloky 1x0,5x,55m do betonového lože</t>
  </si>
  <si>
    <t>parkoviště podélné 2m2</t>
  </si>
  <si>
    <t>parkoviště kolmé 24m2</t>
  </si>
  <si>
    <t>2+24</t>
  </si>
  <si>
    <t>výkop v zemině - parkoviště podélné 30m3</t>
  </si>
  <si>
    <t>výkop v zemině - plochy u objektu 73m3</t>
  </si>
  <si>
    <t>30+73+320+1020</t>
  </si>
  <si>
    <t>443,6+6,4</t>
  </si>
  <si>
    <t>11,3+146,9+6,8</t>
  </si>
  <si>
    <t>7,5+7,5+6,4+48,6</t>
  </si>
  <si>
    <t>15,9+77,0+9,6+15,9+9,6</t>
  </si>
  <si>
    <t>K2+K3+K4</t>
  </si>
  <si>
    <t>8,7+160,8+10,5</t>
  </si>
  <si>
    <t>Nová obruba žulová řezaná 80/200 do betonového základu (K2)</t>
  </si>
  <si>
    <t>Nová obruba betonová 80/250 do betonového základu (K1 a K3)</t>
  </si>
  <si>
    <t>430,0+60,0</t>
  </si>
  <si>
    <t>128,0*0,2</t>
  </si>
  <si>
    <t>Dopadová plocha dětského hřiště (praný kačírek)</t>
  </si>
  <si>
    <t>postřik infiltrační PI EA</t>
  </si>
  <si>
    <t>70mm obalované kamenivo ACP 16+</t>
  </si>
  <si>
    <t xml:space="preserve">postřik spojovací PS EA </t>
  </si>
  <si>
    <t>Pojížděná komunikace - živičný povrch (asfaltový beton 40mm)</t>
  </si>
  <si>
    <t>K1+K2+K3+K4</t>
  </si>
  <si>
    <t>10*0,06*5,02</t>
  </si>
  <si>
    <t>8*0,06*1,35</t>
  </si>
  <si>
    <t>1*0,83*0,15</t>
  </si>
  <si>
    <t>2*1,07*0,15</t>
  </si>
  <si>
    <t>odvodňovací žlab vč. Bet základu</t>
  </si>
  <si>
    <t>Přesun hmot pro pozemní komunikace</t>
  </si>
  <si>
    <t xml:space="preserve">Stabilizace podkladu 300mm </t>
  </si>
  <si>
    <t>Kladení dlažby komunikací nepojížďených do lože z kameniva</t>
  </si>
  <si>
    <t>Dlažba - dodávka</t>
  </si>
  <si>
    <t>Směs stmelená cementem 130mm</t>
  </si>
  <si>
    <t>Štěrkodrť 200mm</t>
  </si>
  <si>
    <t>Pochozí komunikace - prefabrakované schody</t>
  </si>
  <si>
    <t>Bližší specifikace viz tabulky výrobků, pokud není uvedeno jinak jednotková cena zahrnuje dodávku, montáž, dopravu.</t>
  </si>
  <si>
    <t>3.02.22</t>
  </si>
  <si>
    <t>Odvoz suti a vybouraných hmot na skládku s naložením a se složením</t>
  </si>
  <si>
    <t>Poplatek za uložení stavebního betonového odpadu na skládce (skládkovné)</t>
  </si>
  <si>
    <t>Poplatek za uložení odpadu z asfaltových povrchů na skládce (skládkovné)</t>
  </si>
  <si>
    <t>Odkopávky a prokopávky nezapažené v hornině tř. 3</t>
  </si>
  <si>
    <t>997221845</t>
  </si>
  <si>
    <t>Opěrná zeď (tvárnice svahová 45x50x18cm, např. typ BIG LOFFELSTEIN)</t>
  </si>
  <si>
    <t>Úprava pláně na rostlém terénu (v hornině tř. 1 až 4)</t>
  </si>
  <si>
    <t>Přírodní valy (v hornině tř. 1 až 4)</t>
  </si>
  <si>
    <t>zpevnění svahu z betonových svahovek výšky do 2m šířky 500mm vč. vyplnění zeminou a betonového základu</t>
  </si>
  <si>
    <t>osázení svahových tvárnic půdokryvnými keři vč. dodávky sazenic</t>
  </si>
  <si>
    <t>sazenice půdokryvných keřů</t>
  </si>
  <si>
    <t>rozprostření ornice v rovině tl. vrstvy 150mm vč. dodávky ornice</t>
  </si>
  <si>
    <t>T2+T3</t>
  </si>
  <si>
    <t>ornice</t>
  </si>
  <si>
    <t>založení parkového trávníku výsevem v rovině a svahu do 1:5 vč. dodání travní směsi parkové (4g/m2)</t>
  </si>
  <si>
    <t>osivo - směs travní parková</t>
  </si>
  <si>
    <t>přesun hmot</t>
  </si>
  <si>
    <t>železobetonová nosná konstrukce schoduště</t>
  </si>
  <si>
    <t>výplň z prostého betonu pod prefabrikované stupně</t>
  </si>
  <si>
    <t>cementová malta pod prefabrikované stupně</t>
  </si>
  <si>
    <t>Vybourat asfaltovou plochu</t>
  </si>
  <si>
    <t>106+306</t>
  </si>
  <si>
    <t>výkop v místě asf. chodníku 320m3</t>
  </si>
  <si>
    <t>výkop v místě asf. Plochy 1020m3</t>
  </si>
  <si>
    <t>výkop v místě asf. chodníku 106m2</t>
  </si>
  <si>
    <t>výkop v místě asf. plochy 306m2</t>
  </si>
  <si>
    <t>Demontáž krytiny obsahující asfalt (asfaltová lepenka)</t>
  </si>
  <si>
    <t>montáž vedení splaškové kanalizace</t>
  </si>
  <si>
    <t>montáž vedení vodovodu</t>
  </si>
  <si>
    <t>montáž vedení kanalizace dešťové</t>
  </si>
  <si>
    <t>Odpojení a zrušení přípojky plynu včetně odstranění HUP</t>
  </si>
  <si>
    <t>přesun hmot procentní pro splaškovou kanalizaci</t>
  </si>
  <si>
    <t>přesun hmot procentní pro vodovod</t>
  </si>
  <si>
    <t>přesun hmot procentní pro dešťovou kanalizaci</t>
  </si>
  <si>
    <t>720.02.22</t>
  </si>
  <si>
    <t>720.03.51</t>
  </si>
  <si>
    <t>720.04.12</t>
  </si>
  <si>
    <t>Montáž a osazení zařizovacích předmětů</t>
  </si>
  <si>
    <t>Montáž vnitřního vodovodu</t>
  </si>
  <si>
    <t>Montáž vnitřní kanalizace</t>
  </si>
  <si>
    <t>1802,7-10,23</t>
  </si>
  <si>
    <t>předpoklad 20km;   1802,7 *(20-1)</t>
  </si>
  <si>
    <t>Poplatek za uložení stavebního směsného odpadu na skládce (skládkovné) - předpoklad</t>
  </si>
  <si>
    <t>Poplatek za uložení stavebního odpadu s azbestem na skládce (skládkovné) - předpoklad</t>
  </si>
  <si>
    <t>Poplatek za uložení stavebního odpadu na skládce (skládkovné) - čistý odpad předpoklad</t>
  </si>
  <si>
    <t>763900901_3</t>
  </si>
  <si>
    <t>3.01.04</t>
  </si>
  <si>
    <t>3.01.05</t>
  </si>
  <si>
    <t>3.01.06</t>
  </si>
  <si>
    <t>3.01.07</t>
  </si>
  <si>
    <t>31.</t>
  </si>
  <si>
    <t>32.</t>
  </si>
  <si>
    <t>33.</t>
  </si>
  <si>
    <t>34.</t>
  </si>
  <si>
    <t>35.</t>
  </si>
  <si>
    <t>36.</t>
  </si>
  <si>
    <t>37.</t>
  </si>
  <si>
    <t>38.</t>
  </si>
  <si>
    <t>11.</t>
  </si>
  <si>
    <t>12.</t>
  </si>
  <si>
    <t>810.02.11</t>
  </si>
  <si>
    <t>810.02.12</t>
  </si>
  <si>
    <t>13.</t>
  </si>
  <si>
    <t>14.</t>
  </si>
  <si>
    <t>820.02.13</t>
  </si>
  <si>
    <t>820.02.14</t>
  </si>
  <si>
    <t>9.</t>
  </si>
  <si>
    <t>10.</t>
  </si>
  <si>
    <t>840.02.09</t>
  </si>
  <si>
    <t>840.02.10</t>
  </si>
  <si>
    <t>850.01.15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</si>
</sst>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0&quot;.&quot;_);;;_(@_)"/>
    <numFmt numFmtId="165" formatCode="_(#,##0.0??;\-\ #,##0.0??;&quot;–&quot;???;_(@_)"/>
    <numFmt numFmtId="166" formatCode="_(#,##0.00_);[Red]\-\ #,##0.00_);&quot;–&quot;??;_(@_)"/>
    <numFmt numFmtId="167" formatCode="_(#,##0_);[Red]\-\ #,##0_);&quot;–&quot;??;_(@_)"/>
    <numFmt numFmtId="168" formatCode="_(#,##0\._);;;_(@_)"/>
    <numFmt numFmtId="169" formatCode="_(#,##0.0??;&quot;- &quot;#,##0.0??;\–???;_(@_)"/>
    <numFmt numFmtId="170" formatCode="_(#,##0.00_);[Red]&quot;- &quot;#,##0.00_);\–??;_(@_)"/>
    <numFmt numFmtId="171" formatCode="_(#,##0_);[Red]&quot;- &quot;#,##0_);\–??;_(@_)"/>
    <numFmt numFmtId="172" formatCode="[$-405]General"/>
    <numFmt numFmtId="173" formatCode="_(#,##0.00000_);[Red]\-\ #,##0.00000_);&quot;–&quot;??;_(@_)"/>
  </numFmts>
  <fonts count="44">
    <font>
      <sz val="10"/>
      <name val="Arial"/>
      <charset val="238"/>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11"/>
      <color indexed="16"/>
      <name val="Arial"/>
      <family val="2"/>
      <charset val="238"/>
    </font>
    <font>
      <b/>
      <sz val="11"/>
      <color indexed="16"/>
      <name val="Arial"/>
      <family val="2"/>
      <charset val="238"/>
    </font>
    <font>
      <b/>
      <sz val="10"/>
      <color indexed="61"/>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b/>
      <i/>
      <sz val="1"/>
      <color theme="0"/>
      <name val="Calibri"/>
      <family val="2"/>
      <charset val="238"/>
      <scheme val="minor"/>
    </font>
    <font>
      <sz val="10"/>
      <color theme="1"/>
      <name val="Arial"/>
      <family val="2"/>
      <charset val="238"/>
    </font>
    <font>
      <sz val="10"/>
      <name val="Arial CE"/>
      <family val="2"/>
      <charset val="238"/>
    </font>
    <font>
      <i/>
      <sz val="8"/>
      <name val="Arial"/>
      <family val="2"/>
      <charset val="238"/>
    </font>
    <font>
      <b/>
      <sz val="9"/>
      <color indexed="8"/>
      <name val="Arial"/>
      <family val="2"/>
      <charset val="238"/>
    </font>
    <font>
      <sz val="9"/>
      <color indexed="8"/>
      <name val="Arial CE"/>
      <family val="2"/>
      <charset val="238"/>
    </font>
    <font>
      <sz val="10"/>
      <name val="Arial CE"/>
      <charset val="238"/>
    </font>
    <font>
      <b/>
      <sz val="12"/>
      <color rgb="FF000080"/>
      <name val="Arial"/>
      <family val="2"/>
      <charset val="238"/>
    </font>
    <font>
      <sz val="10"/>
      <color rgb="FF000080"/>
      <name val="Arial CE"/>
      <charset val="238"/>
    </font>
    <font>
      <sz val="10"/>
      <color rgb="FF000080"/>
      <name val="Arial"/>
      <family val="2"/>
      <charset val="238"/>
    </font>
    <font>
      <b/>
      <sz val="11"/>
      <color rgb="FF000080"/>
      <name val="Arial"/>
      <family val="2"/>
      <charset val="238"/>
    </font>
    <font>
      <sz val="11"/>
      <color rgb="FF000080"/>
      <name val="Arial CE"/>
      <charset val="238"/>
    </font>
    <font>
      <sz val="11"/>
      <color indexed="8"/>
      <name val="Calibri"/>
      <family val="2"/>
      <charset val="238"/>
    </font>
    <font>
      <i/>
      <sz val="9"/>
      <color indexed="8"/>
      <name val="Arial"/>
      <family val="2"/>
      <charset val="238"/>
    </font>
    <font>
      <i/>
      <sz val="9"/>
      <color indexed="8"/>
      <name val="Arial CE"/>
      <charset val="238"/>
    </font>
    <font>
      <i/>
      <sz val="9"/>
      <name val="Arial"/>
      <family val="2"/>
      <charset val="238"/>
    </font>
    <font>
      <sz val="10"/>
      <name val="Arial Narrow CE"/>
      <charset val="238"/>
    </font>
    <font>
      <sz val="9"/>
      <name val="Arial CE"/>
      <family val="2"/>
      <charset val="238"/>
    </font>
    <font>
      <sz val="11"/>
      <color rgb="FF000000"/>
      <name val="Calibri"/>
      <family val="2"/>
      <charset val="238"/>
    </font>
    <font>
      <b/>
      <sz val="10"/>
      <color rgb="FF000080"/>
      <name val="Arial"/>
      <family val="2"/>
      <charset val="238"/>
    </font>
    <font>
      <i/>
      <sz val="11"/>
      <name val="Arial"/>
      <family val="2"/>
      <charset val="238"/>
    </font>
    <font>
      <b/>
      <i/>
      <sz val="9"/>
      <color indexed="8"/>
      <name val="Arial"/>
      <family val="2"/>
      <charset val="238"/>
    </font>
    <font>
      <sz val="11"/>
      <color theme="3"/>
      <name val="Arial"/>
      <family val="2"/>
      <charset val="238"/>
    </font>
    <font>
      <sz val="9"/>
      <color rgb="FFFF000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0">
    <xf numFmtId="0" fontId="0" fillId="0" borderId="0"/>
    <xf numFmtId="0" fontId="22" fillId="0" borderId="0"/>
    <xf numFmtId="0" fontId="26" fillId="0" borderId="0"/>
    <xf numFmtId="0" fontId="6" fillId="0" borderId="0"/>
    <xf numFmtId="0" fontId="6" fillId="0" borderId="0"/>
    <xf numFmtId="0" fontId="21" fillId="0" borderId="0"/>
    <xf numFmtId="0" fontId="32" fillId="0" borderId="0"/>
    <xf numFmtId="0" fontId="26" fillId="0" borderId="0"/>
    <xf numFmtId="49" fontId="36" fillId="0" borderId="0"/>
    <xf numFmtId="172" fontId="38" fillId="0" borderId="0" applyBorder="0" applyProtection="0"/>
  </cellStyleXfs>
  <cellXfs count="344">
    <xf numFmtId="0" fontId="0" fillId="0" borderId="0" xfId="0"/>
    <xf numFmtId="164" fontId="1" fillId="0" borderId="0" xfId="0" applyNumberFormat="1" applyFont="1" applyAlignment="1">
      <alignment horizontal="right" vertical="top"/>
    </xf>
    <xf numFmtId="49" fontId="2" fillId="0" borderId="0" xfId="0" applyNumberFormat="1" applyFont="1" applyAlignment="1">
      <alignment horizontal="right"/>
    </xf>
    <xf numFmtId="49" fontId="1" fillId="0" borderId="0" xfId="0" applyNumberFormat="1" applyFont="1" applyAlignment="1">
      <alignment horizontal="left" vertical="top"/>
    </xf>
    <xf numFmtId="49" fontId="1" fillId="0" borderId="0" xfId="0" applyNumberFormat="1" applyFont="1" applyAlignment="1">
      <alignment horizontal="center" vertical="top"/>
    </xf>
    <xf numFmtId="49" fontId="1" fillId="0" borderId="0" xfId="0" applyNumberFormat="1" applyFont="1" applyAlignment="1">
      <alignment horizontal="left" vertical="top" wrapText="1"/>
    </xf>
    <xf numFmtId="49" fontId="2" fillId="0" borderId="0" xfId="0" applyNumberFormat="1" applyFont="1" applyAlignment="1">
      <alignment horizontal="center"/>
    </xf>
    <xf numFmtId="165" fontId="3" fillId="0" borderId="0" xfId="0" applyNumberFormat="1" applyFont="1" applyFill="1" applyBorder="1" applyAlignment="1">
      <alignment horizontal="right" vertical="top"/>
    </xf>
    <xf numFmtId="166" fontId="1" fillId="0" borderId="0" xfId="0" applyNumberFormat="1" applyFont="1" applyAlignment="1">
      <alignment horizontal="right" vertical="top"/>
    </xf>
    <xf numFmtId="167" fontId="1" fillId="0" borderId="0" xfId="0" applyNumberFormat="1" applyFont="1" applyAlignment="1">
      <alignment horizontal="right" vertical="top"/>
    </xf>
    <xf numFmtId="164" fontId="4" fillId="0" borderId="0" xfId="0" applyNumberFormat="1" applyFont="1" applyAlignment="1"/>
    <xf numFmtId="49" fontId="4" fillId="0" borderId="0" xfId="0" applyNumberFormat="1" applyFont="1" applyAlignment="1"/>
    <xf numFmtId="165" fontId="4" fillId="0" borderId="0" xfId="0" applyNumberFormat="1" applyFont="1" applyFill="1" applyBorder="1" applyAlignment="1"/>
    <xf numFmtId="166" fontId="4" fillId="0" borderId="0" xfId="0" applyNumberFormat="1" applyFont="1" applyAlignment="1"/>
    <xf numFmtId="167" fontId="4" fillId="0" borderId="0" xfId="0" applyNumberFormat="1" applyFont="1" applyAlignment="1"/>
    <xf numFmtId="164" fontId="7" fillId="0" borderId="1" xfId="0" applyNumberFormat="1" applyFont="1" applyBorder="1" applyAlignment="1">
      <alignment horizontal="right" vertical="top"/>
    </xf>
    <xf numFmtId="49" fontId="7" fillId="0" borderId="1" xfId="0" applyNumberFormat="1" applyFont="1" applyBorder="1" applyAlignment="1">
      <alignment horizontal="center" vertical="top"/>
    </xf>
    <xf numFmtId="166" fontId="7" fillId="0" borderId="1" xfId="0" applyNumberFormat="1" applyFont="1" applyBorder="1" applyAlignment="1">
      <alignment horizontal="right" vertical="top"/>
    </xf>
    <xf numFmtId="167" fontId="7" fillId="0" borderId="1" xfId="0" applyNumberFormat="1" applyFont="1" applyBorder="1" applyAlignment="1">
      <alignment horizontal="right" vertical="top"/>
    </xf>
    <xf numFmtId="0" fontId="9" fillId="0" borderId="0" xfId="0" applyFont="1"/>
    <xf numFmtId="49" fontId="10" fillId="0" borderId="2" xfId="0" applyNumberFormat="1" applyFont="1" applyBorder="1" applyAlignment="1">
      <alignment horizontal="center"/>
    </xf>
    <xf numFmtId="49" fontId="2" fillId="0" borderId="0" xfId="0" applyNumberFormat="1" applyFont="1" applyAlignment="1">
      <alignment horizontal="left"/>
    </xf>
    <xf numFmtId="0" fontId="2" fillId="0" borderId="0" xfId="0" applyNumberFormat="1" applyFont="1" applyAlignment="1">
      <alignment horizontal="left" wrapText="1"/>
    </xf>
    <xf numFmtId="0" fontId="11" fillId="0" borderId="0" xfId="0" applyFont="1"/>
    <xf numFmtId="164" fontId="12" fillId="0" borderId="0" xfId="0" applyNumberFormat="1" applyFont="1" applyAlignment="1"/>
    <xf numFmtId="49" fontId="12" fillId="0" borderId="0" xfId="0" applyNumberFormat="1" applyFont="1" applyAlignment="1">
      <alignment horizontal="center"/>
    </xf>
    <xf numFmtId="0" fontId="12" fillId="0" borderId="0" xfId="0" applyNumberFormat="1" applyFont="1" applyAlignment="1">
      <alignment horizontal="left"/>
    </xf>
    <xf numFmtId="165" fontId="12" fillId="0" borderId="0" xfId="0" applyNumberFormat="1" applyFont="1" applyFill="1" applyBorder="1" applyAlignment="1"/>
    <xf numFmtId="166" fontId="12" fillId="0" borderId="0" xfId="0" applyNumberFormat="1" applyFont="1" applyAlignment="1"/>
    <xf numFmtId="167" fontId="12" fillId="0" borderId="0" xfId="0" applyNumberFormat="1" applyFont="1" applyAlignment="1"/>
    <xf numFmtId="0" fontId="2" fillId="0" borderId="0" xfId="0" applyFont="1"/>
    <xf numFmtId="164" fontId="2" fillId="0" borderId="0" xfId="0" applyNumberFormat="1" applyFont="1" applyAlignment="1"/>
    <xf numFmtId="0" fontId="2" fillId="0" borderId="0" xfId="0" applyNumberFormat="1" applyFont="1" applyAlignment="1">
      <alignment horizontal="left"/>
    </xf>
    <xf numFmtId="165" fontId="2" fillId="0" borderId="0" xfId="0" applyNumberFormat="1" applyFont="1" applyFill="1" applyBorder="1" applyAlignment="1"/>
    <xf numFmtId="166" fontId="2" fillId="0" borderId="0" xfId="0" applyNumberFormat="1" applyFont="1" applyAlignment="1"/>
    <xf numFmtId="167" fontId="2" fillId="0" borderId="0" xfId="0" applyNumberFormat="1" applyFont="1" applyAlignment="1"/>
    <xf numFmtId="0" fontId="14" fillId="0" borderId="0" xfId="0" applyFont="1"/>
    <xf numFmtId="49" fontId="7" fillId="0" borderId="1" xfId="0" applyNumberFormat="1" applyFont="1" applyBorder="1" applyAlignment="1">
      <alignment horizontal="left" vertical="top"/>
    </xf>
    <xf numFmtId="0" fontId="7" fillId="0" borderId="1" xfId="0" applyNumberFormat="1" applyFont="1" applyBorder="1" applyAlignment="1">
      <alignment horizontal="left" vertical="top" wrapText="1"/>
    </xf>
    <xf numFmtId="165" fontId="15" fillId="0" borderId="1" xfId="0" applyNumberFormat="1" applyFont="1" applyFill="1" applyBorder="1" applyAlignment="1">
      <alignment horizontal="right" vertical="top"/>
    </xf>
    <xf numFmtId="0" fontId="16" fillId="0" borderId="0" xfId="0" applyFont="1" applyAlignment="1">
      <alignment horizontal="left" vertical="top" wrapText="1"/>
    </xf>
    <xf numFmtId="164" fontId="5"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5" fillId="0" borderId="0" xfId="0" applyNumberFormat="1" applyFont="1" applyAlignment="1">
      <alignment horizontal="left" vertical="top" wrapText="1"/>
    </xf>
    <xf numFmtId="165" fontId="5" fillId="0" borderId="0" xfId="0" applyNumberFormat="1" applyFont="1" applyFill="1" applyBorder="1" applyAlignment="1">
      <alignment horizontal="right" vertical="top"/>
    </xf>
    <xf numFmtId="166" fontId="5" fillId="0" borderId="0" xfId="0" applyNumberFormat="1" applyFont="1" applyAlignment="1">
      <alignment horizontal="left" vertical="top" wrapText="1"/>
    </xf>
    <xf numFmtId="165" fontId="5" fillId="0" borderId="0" xfId="0" applyNumberFormat="1" applyFont="1" applyFill="1" applyBorder="1" applyAlignment="1">
      <alignment horizontal="left" vertical="top" wrapText="1"/>
    </xf>
    <xf numFmtId="167" fontId="5" fillId="0" borderId="0" xfId="0" applyNumberFormat="1" applyFont="1" applyAlignment="1">
      <alignment horizontal="left" vertical="top" wrapText="1"/>
    </xf>
    <xf numFmtId="49" fontId="2" fillId="0" borderId="0" xfId="0" applyNumberFormat="1" applyFont="1" applyBorder="1" applyAlignment="1">
      <alignment horizontal="left"/>
    </xf>
    <xf numFmtId="49" fontId="2" fillId="0" borderId="0" xfId="0" applyNumberFormat="1" applyFont="1" applyBorder="1" applyAlignment="1">
      <alignment horizontal="right"/>
    </xf>
    <xf numFmtId="0" fontId="20" fillId="0" borderId="0" xfId="0" applyFont="1" applyAlignment="1">
      <alignment horizontal="center" vertical="center"/>
    </xf>
    <xf numFmtId="164" fontId="20" fillId="0" borderId="0" xfId="0" applyNumberFormat="1" applyFont="1" applyAlignment="1">
      <alignment horizontal="center" vertical="center"/>
    </xf>
    <xf numFmtId="49" fontId="20" fillId="0" borderId="0" xfId="0" applyNumberFormat="1" applyFont="1" applyAlignment="1">
      <alignment horizontal="center" vertical="center"/>
    </xf>
    <xf numFmtId="49" fontId="20" fillId="0" borderId="0" xfId="0" applyNumberFormat="1" applyFont="1" applyAlignment="1">
      <alignment horizontal="center" vertical="center" wrapText="1"/>
    </xf>
    <xf numFmtId="165" fontId="20" fillId="0" borderId="0" xfId="0" applyNumberFormat="1" applyFont="1" applyFill="1" applyBorder="1" applyAlignment="1">
      <alignment horizontal="center" vertical="center"/>
    </xf>
    <xf numFmtId="166" fontId="20" fillId="0" borderId="0" xfId="0" applyNumberFormat="1" applyFont="1" applyAlignment="1">
      <alignment horizontal="center" vertical="center"/>
    </xf>
    <xf numFmtId="167" fontId="20" fillId="0" borderId="0" xfId="0" applyNumberFormat="1" applyFont="1" applyAlignment="1">
      <alignment horizontal="center" vertical="center"/>
    </xf>
    <xf numFmtId="0" fontId="10" fillId="0" borderId="2" xfId="0" applyNumberFormat="1" applyFont="1" applyBorder="1" applyAlignment="1">
      <alignment horizontal="center"/>
    </xf>
    <xf numFmtId="49" fontId="2" fillId="0" borderId="2" xfId="0" applyNumberFormat="1" applyFont="1" applyBorder="1" applyAlignment="1">
      <alignment horizontal="center"/>
    </xf>
    <xf numFmtId="168" fontId="23" fillId="0" borderId="0" xfId="1" applyNumberFormat="1" applyFont="1" applyFill="1" applyAlignment="1"/>
    <xf numFmtId="49" fontId="23" fillId="0" borderId="0" xfId="1" applyNumberFormat="1" applyFont="1" applyFill="1" applyAlignment="1">
      <alignment horizontal="left"/>
    </xf>
    <xf numFmtId="49" fontId="23" fillId="0" borderId="0" xfId="1" applyNumberFormat="1" applyFont="1" applyFill="1" applyAlignment="1"/>
    <xf numFmtId="169" fontId="23" fillId="0" borderId="0" xfId="1" applyNumberFormat="1" applyFont="1" applyFill="1" applyBorder="1" applyAlignment="1">
      <alignment horizontal="center"/>
    </xf>
    <xf numFmtId="170" fontId="23" fillId="0" borderId="0" xfId="1" applyNumberFormat="1" applyFont="1" applyFill="1" applyAlignment="1"/>
    <xf numFmtId="168" fontId="7" fillId="0" borderId="4" xfId="1" applyNumberFormat="1" applyFont="1" applyFill="1" applyBorder="1" applyAlignment="1">
      <alignment horizontal="right" vertical="top"/>
    </xf>
    <xf numFmtId="49" fontId="7" fillId="0" borderId="4" xfId="1" applyNumberFormat="1" applyFont="1" applyFill="1" applyBorder="1" applyAlignment="1">
      <alignment horizontal="left" vertical="top"/>
    </xf>
    <xf numFmtId="0" fontId="7" fillId="0" borderId="4" xfId="1" applyNumberFormat="1" applyFont="1" applyFill="1" applyBorder="1" applyAlignment="1">
      <alignment horizontal="left" vertical="top" wrapText="1"/>
    </xf>
    <xf numFmtId="169" fontId="25" fillId="0" borderId="4" xfId="1" applyNumberFormat="1" applyFont="1" applyFill="1" applyBorder="1" applyAlignment="1">
      <alignment horizontal="center" vertical="top"/>
    </xf>
    <xf numFmtId="169" fontId="25" fillId="0" borderId="4" xfId="1" applyNumberFormat="1" applyFont="1" applyFill="1" applyBorder="1" applyAlignment="1">
      <alignment horizontal="right" vertical="top"/>
    </xf>
    <xf numFmtId="170" fontId="7" fillId="0" borderId="4" xfId="1" applyNumberFormat="1" applyFont="1" applyFill="1" applyBorder="1" applyAlignment="1">
      <alignment horizontal="right" vertical="top"/>
    </xf>
    <xf numFmtId="171" fontId="7" fillId="0" borderId="4" xfId="1" applyNumberFormat="1" applyFont="1" applyFill="1" applyBorder="1" applyAlignment="1">
      <alignment horizontal="right" vertical="top"/>
    </xf>
    <xf numFmtId="49" fontId="7" fillId="0" borderId="4" xfId="1" applyNumberFormat="1" applyFont="1" applyFill="1" applyBorder="1" applyAlignment="1">
      <alignment horizontal="left" vertical="top" wrapText="1"/>
    </xf>
    <xf numFmtId="0" fontId="24" fillId="0" borderId="4" xfId="1" applyNumberFormat="1" applyFont="1" applyFill="1" applyBorder="1" applyAlignment="1">
      <alignment horizontal="left" vertical="top" wrapText="1"/>
    </xf>
    <xf numFmtId="49" fontId="23" fillId="0" borderId="0" xfId="1" applyNumberFormat="1" applyFont="1" applyFill="1" applyAlignment="1">
      <alignment wrapText="1"/>
    </xf>
    <xf numFmtId="164" fontId="27" fillId="0" borderId="0" xfId="2" applyNumberFormat="1" applyFont="1" applyAlignment="1"/>
    <xf numFmtId="49" fontId="27" fillId="0" borderId="0" xfId="2" applyNumberFormat="1" applyFont="1" applyAlignment="1"/>
    <xf numFmtId="165" fontId="27" fillId="0" borderId="0" xfId="2" applyNumberFormat="1" applyFont="1" applyFill="1" applyBorder="1" applyAlignment="1"/>
    <xf numFmtId="167" fontId="27" fillId="0" borderId="0" xfId="2" applyNumberFormat="1" applyFont="1" applyAlignment="1"/>
    <xf numFmtId="0" fontId="28" fillId="0" borderId="0" xfId="2" applyFont="1"/>
    <xf numFmtId="0" fontId="29" fillId="0" borderId="0" xfId="4" applyFont="1"/>
    <xf numFmtId="49" fontId="2" fillId="0" borderId="2" xfId="5" applyNumberFormat="1" applyFont="1" applyBorder="1" applyAlignment="1">
      <alignment horizontal="right"/>
    </xf>
    <xf numFmtId="49" fontId="2" fillId="0" borderId="2" xfId="5" applyNumberFormat="1" applyFont="1" applyBorder="1" applyAlignment="1">
      <alignment horizontal="left"/>
    </xf>
    <xf numFmtId="0" fontId="2" fillId="0" borderId="2" xfId="5" applyNumberFormat="1" applyFont="1" applyBorder="1" applyAlignment="1">
      <alignment horizontal="left"/>
    </xf>
    <xf numFmtId="49" fontId="2" fillId="0" borderId="2" xfId="5" applyNumberFormat="1" applyFont="1" applyBorder="1" applyAlignment="1">
      <alignment horizontal="center"/>
    </xf>
    <xf numFmtId="0" fontId="9" fillId="0" borderId="0" xfId="5" applyFont="1"/>
    <xf numFmtId="0" fontId="2" fillId="0" borderId="0" xfId="5" applyNumberFormat="1" applyFont="1" applyAlignment="1">
      <alignment horizontal="left" wrapText="1"/>
    </xf>
    <xf numFmtId="49" fontId="2" fillId="0" borderId="0" xfId="5" applyNumberFormat="1" applyFont="1" applyAlignment="1">
      <alignment horizontal="center"/>
    </xf>
    <xf numFmtId="0" fontId="21" fillId="0" borderId="0" xfId="5"/>
    <xf numFmtId="164" fontId="30" fillId="2" borderId="0" xfId="2" applyNumberFormat="1" applyFont="1" applyFill="1" applyAlignment="1"/>
    <xf numFmtId="0" fontId="30" fillId="2" borderId="0" xfId="2" applyNumberFormat="1" applyFont="1" applyFill="1" applyAlignment="1">
      <alignment horizontal="left"/>
    </xf>
    <xf numFmtId="49" fontId="30" fillId="2" borderId="0" xfId="2" applyNumberFormat="1" applyFont="1" applyFill="1" applyAlignment="1">
      <alignment horizontal="center"/>
    </xf>
    <xf numFmtId="165" fontId="30" fillId="2" borderId="0" xfId="2" applyNumberFormat="1" applyFont="1" applyFill="1" applyBorder="1" applyAlignment="1"/>
    <xf numFmtId="167" fontId="30" fillId="2" borderId="0" xfId="2" applyNumberFormat="1" applyFont="1" applyFill="1" applyAlignment="1"/>
    <xf numFmtId="0" fontId="31" fillId="0" borderId="0" xfId="2" applyFont="1"/>
    <xf numFmtId="164" fontId="2" fillId="0" borderId="0" xfId="5" applyNumberFormat="1" applyFont="1" applyAlignment="1"/>
    <xf numFmtId="0" fontId="2" fillId="0" borderId="0" xfId="5" applyNumberFormat="1" applyFont="1" applyAlignment="1">
      <alignment horizontal="left"/>
    </xf>
    <xf numFmtId="165" fontId="2" fillId="0" borderId="0" xfId="5" applyNumberFormat="1" applyFont="1" applyFill="1" applyBorder="1" applyAlignment="1"/>
    <xf numFmtId="166" fontId="2" fillId="0" borderId="0" xfId="5" applyNumberFormat="1" applyFont="1" applyAlignment="1"/>
    <xf numFmtId="167" fontId="2" fillId="0" borderId="0" xfId="5" applyNumberFormat="1" applyFont="1" applyAlignment="1"/>
    <xf numFmtId="0" fontId="2" fillId="0" borderId="0" xfId="5" applyFont="1"/>
    <xf numFmtId="164" fontId="7" fillId="0" borderId="1" xfId="5" applyNumberFormat="1" applyFont="1" applyBorder="1" applyAlignment="1">
      <alignment horizontal="right" vertical="top"/>
    </xf>
    <xf numFmtId="49" fontId="7" fillId="0" borderId="1" xfId="5" applyNumberFormat="1" applyFont="1" applyBorder="1" applyAlignment="1">
      <alignment horizontal="left" vertical="top"/>
    </xf>
    <xf numFmtId="0" fontId="7" fillId="0" borderId="1" xfId="5" applyNumberFormat="1" applyFont="1" applyBorder="1" applyAlignment="1">
      <alignment horizontal="left" vertical="top" wrapText="1"/>
    </xf>
    <xf numFmtId="49" fontId="7" fillId="0" borderId="1" xfId="5" applyNumberFormat="1" applyFont="1" applyBorder="1" applyAlignment="1">
      <alignment horizontal="center" vertical="top"/>
    </xf>
    <xf numFmtId="165" fontId="15" fillId="0" borderId="1" xfId="5" applyNumberFormat="1" applyFont="1" applyFill="1" applyBorder="1" applyAlignment="1">
      <alignment horizontal="right" vertical="top"/>
    </xf>
    <xf numFmtId="166" fontId="7" fillId="0" borderId="5" xfId="5" applyNumberFormat="1" applyFont="1" applyBorder="1" applyAlignment="1">
      <alignment horizontal="right" vertical="top"/>
    </xf>
    <xf numFmtId="167" fontId="7" fillId="0" borderId="1" xfId="5" applyNumberFormat="1" applyFont="1" applyBorder="1" applyAlignment="1">
      <alignment horizontal="right" vertical="top"/>
    </xf>
    <xf numFmtId="0" fontId="14" fillId="0" borderId="0" xfId="5" applyFont="1"/>
    <xf numFmtId="164" fontId="7" fillId="0" borderId="6" xfId="5" applyNumberFormat="1" applyFont="1" applyBorder="1" applyAlignment="1">
      <alignment horizontal="right" vertical="top"/>
    </xf>
    <xf numFmtId="49" fontId="7" fillId="0" borderId="6" xfId="5" applyNumberFormat="1" applyFont="1" applyBorder="1" applyAlignment="1">
      <alignment horizontal="left" vertical="top"/>
    </xf>
    <xf numFmtId="0" fontId="7" fillId="0" borderId="6" xfId="5" applyNumberFormat="1" applyFont="1" applyBorder="1" applyAlignment="1">
      <alignment horizontal="left" vertical="top" wrapText="1"/>
    </xf>
    <xf numFmtId="49" fontId="7" fillId="0" borderId="6" xfId="5" applyNumberFormat="1" applyFont="1" applyBorder="1" applyAlignment="1">
      <alignment horizontal="center" vertical="top"/>
    </xf>
    <xf numFmtId="165" fontId="15" fillId="0" borderId="6" xfId="5" applyNumberFormat="1" applyFont="1" applyFill="1" applyBorder="1" applyAlignment="1">
      <alignment horizontal="right" vertical="top"/>
    </xf>
    <xf numFmtId="166" fontId="7" fillId="0" borderId="6" xfId="5" applyNumberFormat="1" applyFont="1" applyBorder="1" applyAlignment="1">
      <alignment horizontal="right" vertical="top"/>
    </xf>
    <xf numFmtId="167" fontId="7" fillId="0" borderId="6" xfId="5" applyNumberFormat="1" applyFont="1" applyBorder="1" applyAlignment="1">
      <alignment horizontal="right" vertical="top"/>
    </xf>
    <xf numFmtId="0" fontId="14" fillId="0" borderId="0" xfId="5" applyFont="1" applyBorder="1"/>
    <xf numFmtId="0" fontId="7" fillId="0" borderId="1" xfId="6" applyNumberFormat="1" applyFont="1" applyFill="1" applyBorder="1" applyAlignment="1">
      <alignment horizontal="left" vertical="top" wrapText="1"/>
    </xf>
    <xf numFmtId="49" fontId="7" fillId="0" borderId="1" xfId="6" applyNumberFormat="1" applyFont="1" applyFill="1" applyBorder="1" applyAlignment="1">
      <alignment horizontal="center" vertical="top"/>
    </xf>
    <xf numFmtId="165" fontId="15" fillId="0" borderId="1" xfId="6" applyNumberFormat="1" applyFont="1" applyFill="1" applyBorder="1" applyAlignment="1">
      <alignment horizontal="right" vertical="top"/>
    </xf>
    <xf numFmtId="166" fontId="7" fillId="0" borderId="1" xfId="5" applyNumberFormat="1" applyFont="1" applyBorder="1" applyAlignment="1">
      <alignment horizontal="right" vertical="top"/>
    </xf>
    <xf numFmtId="49" fontId="7" fillId="0" borderId="1" xfId="6" applyNumberFormat="1" applyFont="1" applyFill="1" applyBorder="1" applyAlignment="1">
      <alignment horizontal="left" vertical="top" wrapText="1"/>
    </xf>
    <xf numFmtId="0" fontId="7" fillId="0" borderId="7" xfId="5" applyNumberFormat="1" applyFont="1" applyBorder="1" applyAlignment="1">
      <alignment horizontal="left" vertical="top" wrapText="1"/>
    </xf>
    <xf numFmtId="49" fontId="7" fillId="0" borderId="7" xfId="5" applyNumberFormat="1" applyFont="1" applyBorder="1" applyAlignment="1">
      <alignment horizontal="center" vertical="top"/>
    </xf>
    <xf numFmtId="165" fontId="15" fillId="0" borderId="7" xfId="5" applyNumberFormat="1" applyFont="1" applyFill="1" applyBorder="1" applyAlignment="1">
      <alignment horizontal="right" vertical="top"/>
    </xf>
    <xf numFmtId="166" fontId="7" fillId="0" borderId="7" xfId="5" applyNumberFormat="1" applyFont="1" applyBorder="1" applyAlignment="1">
      <alignment horizontal="right" vertical="top"/>
    </xf>
    <xf numFmtId="167" fontId="7" fillId="0" borderId="7" xfId="5" applyNumberFormat="1" applyFont="1" applyBorder="1" applyAlignment="1">
      <alignment horizontal="right" vertical="top"/>
    </xf>
    <xf numFmtId="0" fontId="33" fillId="0" borderId="8" xfId="5" applyNumberFormat="1" applyFont="1" applyBorder="1" applyAlignment="1">
      <alignment horizontal="left" vertical="top" wrapText="1"/>
    </xf>
    <xf numFmtId="49" fontId="33" fillId="0" borderId="8" xfId="5" applyNumberFormat="1" applyFont="1" applyBorder="1" applyAlignment="1">
      <alignment horizontal="center" vertical="top"/>
    </xf>
    <xf numFmtId="165" fontId="34" fillId="0" borderId="8" xfId="5" applyNumberFormat="1" applyFont="1" applyFill="1" applyBorder="1" applyAlignment="1">
      <alignment horizontal="right" vertical="top"/>
    </xf>
    <xf numFmtId="166" fontId="33" fillId="0" borderId="8" xfId="5" applyNumberFormat="1" applyFont="1" applyBorder="1" applyAlignment="1">
      <alignment horizontal="right" vertical="top"/>
    </xf>
    <xf numFmtId="167" fontId="33" fillId="0" borderId="8" xfId="5" applyNumberFormat="1" applyFont="1" applyBorder="1" applyAlignment="1">
      <alignment horizontal="right" vertical="top"/>
    </xf>
    <xf numFmtId="0" fontId="35" fillId="0" borderId="0" xfId="5" applyFont="1"/>
    <xf numFmtId="0" fontId="33" fillId="0" borderId="9" xfId="5" applyNumberFormat="1" applyFont="1" applyBorder="1" applyAlignment="1">
      <alignment horizontal="left" vertical="top" wrapText="1"/>
    </xf>
    <xf numFmtId="49" fontId="33" fillId="0" borderId="9" xfId="5" applyNumberFormat="1" applyFont="1" applyBorder="1" applyAlignment="1">
      <alignment horizontal="center" vertical="top"/>
    </xf>
    <xf numFmtId="165" fontId="34" fillId="0" borderId="9" xfId="5" applyNumberFormat="1" applyFont="1" applyFill="1" applyBorder="1" applyAlignment="1">
      <alignment horizontal="right" vertical="top"/>
    </xf>
    <xf numFmtId="166" fontId="33" fillId="0" borderId="9" xfId="5" applyNumberFormat="1" applyFont="1" applyBorder="1" applyAlignment="1">
      <alignment horizontal="right" vertical="top"/>
    </xf>
    <xf numFmtId="167" fontId="33" fillId="0" borderId="9" xfId="5" applyNumberFormat="1" applyFont="1" applyBorder="1" applyAlignment="1">
      <alignment horizontal="right" vertical="top"/>
    </xf>
    <xf numFmtId="166" fontId="27" fillId="0" borderId="0" xfId="2" applyNumberFormat="1" applyFont="1" applyAlignment="1"/>
    <xf numFmtId="49" fontId="2" fillId="0" borderId="2" xfId="5" applyNumberFormat="1" applyFont="1" applyBorder="1" applyAlignment="1">
      <alignment horizontal="center" wrapText="1"/>
    </xf>
    <xf numFmtId="164" fontId="7" fillId="0" borderId="0" xfId="5" applyNumberFormat="1" applyFont="1" applyBorder="1" applyAlignment="1">
      <alignment horizontal="right" vertical="top"/>
    </xf>
    <xf numFmtId="49" fontId="7" fillId="0" borderId="0" xfId="5" applyNumberFormat="1" applyFont="1" applyBorder="1" applyAlignment="1">
      <alignment horizontal="left" vertical="top"/>
    </xf>
    <xf numFmtId="0" fontId="7" fillId="0" borderId="0" xfId="5" applyNumberFormat="1" applyFont="1" applyBorder="1" applyAlignment="1">
      <alignment horizontal="left" vertical="top" wrapText="1"/>
    </xf>
    <xf numFmtId="49" fontId="7" fillId="0" borderId="0" xfId="5" applyNumberFormat="1" applyFont="1" applyBorder="1" applyAlignment="1">
      <alignment horizontal="center" vertical="top"/>
    </xf>
    <xf numFmtId="165" fontId="15" fillId="0" borderId="0" xfId="5" applyNumberFormat="1" applyFont="1" applyFill="1" applyBorder="1" applyAlignment="1">
      <alignment horizontal="right" vertical="top"/>
    </xf>
    <xf numFmtId="166" fontId="7" fillId="0" borderId="0" xfId="5" applyNumberFormat="1" applyFont="1" applyBorder="1" applyAlignment="1">
      <alignment horizontal="right" vertical="top"/>
    </xf>
    <xf numFmtId="167" fontId="7" fillId="0" borderId="0" xfId="5" applyNumberFormat="1" applyFont="1" applyBorder="1" applyAlignment="1">
      <alignment horizontal="right" vertical="top"/>
    </xf>
    <xf numFmtId="49" fontId="7" fillId="0" borderId="1" xfId="7" applyNumberFormat="1" applyFont="1" applyBorder="1" applyAlignment="1">
      <alignment horizontal="left" vertical="top" wrapText="1"/>
    </xf>
    <xf numFmtId="165" fontId="15" fillId="0" borderId="1" xfId="7" applyNumberFormat="1" applyFont="1" applyFill="1" applyBorder="1" applyAlignment="1">
      <alignment horizontal="right" vertical="top"/>
    </xf>
    <xf numFmtId="164" fontId="30" fillId="0" borderId="0" xfId="2" applyNumberFormat="1" applyFont="1" applyFill="1" applyAlignment="1"/>
    <xf numFmtId="0" fontId="30" fillId="0" borderId="0" xfId="2" applyNumberFormat="1" applyFont="1" applyFill="1" applyAlignment="1">
      <alignment horizontal="left"/>
    </xf>
    <xf numFmtId="0" fontId="23" fillId="0" borderId="0" xfId="2" applyNumberFormat="1" applyFont="1" applyFill="1" applyAlignment="1">
      <alignment horizontal="left" wrapText="1"/>
    </xf>
    <xf numFmtId="49" fontId="30" fillId="0" borderId="0" xfId="2" applyNumberFormat="1" applyFont="1" applyFill="1" applyAlignment="1">
      <alignment horizontal="center"/>
    </xf>
    <xf numFmtId="165" fontId="30" fillId="0" borderId="0" xfId="2" applyNumberFormat="1" applyFont="1" applyFill="1" applyBorder="1" applyAlignment="1"/>
    <xf numFmtId="167" fontId="30" fillId="0" borderId="0" xfId="2" applyNumberFormat="1" applyFont="1" applyFill="1" applyAlignment="1"/>
    <xf numFmtId="0" fontId="31" fillId="0" borderId="0" xfId="2" applyFont="1" applyFill="1"/>
    <xf numFmtId="49" fontId="7" fillId="0" borderId="4" xfId="8" applyNumberFormat="1" applyFont="1" applyBorder="1" applyAlignment="1">
      <alignment horizontal="left" vertical="top" wrapText="1"/>
    </xf>
    <xf numFmtId="49" fontId="14" fillId="0" borderId="4" xfId="8" applyNumberFormat="1" applyFont="1" applyBorder="1" applyAlignment="1">
      <alignment horizontal="left" vertical="top" wrapText="1"/>
    </xf>
    <xf numFmtId="49" fontId="14" fillId="0" borderId="4" xfId="8" applyNumberFormat="1" applyFont="1" applyBorder="1" applyAlignment="1">
      <alignment horizontal="center" vertical="top"/>
    </xf>
    <xf numFmtId="169" fontId="37" fillId="0" borderId="4" xfId="8" applyNumberFormat="1" applyFont="1" applyFill="1" applyBorder="1" applyAlignment="1">
      <alignment horizontal="right" vertical="top"/>
    </xf>
    <xf numFmtId="164" fontId="33" fillId="0" borderId="8" xfId="5" applyNumberFormat="1" applyFont="1" applyBorder="1" applyAlignment="1">
      <alignment horizontal="right" vertical="top"/>
    </xf>
    <xf numFmtId="49" fontId="33" fillId="0" borderId="8" xfId="5" applyNumberFormat="1" applyFont="1" applyBorder="1" applyAlignment="1">
      <alignment horizontal="left" vertical="top"/>
    </xf>
    <xf numFmtId="164" fontId="33" fillId="0" borderId="9" xfId="5" applyNumberFormat="1" applyFont="1" applyBorder="1" applyAlignment="1">
      <alignment horizontal="right" vertical="top"/>
    </xf>
    <xf numFmtId="49" fontId="33" fillId="0" borderId="9" xfId="5" applyNumberFormat="1" applyFont="1" applyBorder="1" applyAlignment="1">
      <alignment horizontal="left" vertical="top"/>
    </xf>
    <xf numFmtId="0" fontId="6" fillId="0" borderId="0" xfId="4"/>
    <xf numFmtId="167" fontId="1" fillId="0" borderId="0" xfId="4" applyNumberFormat="1" applyFont="1" applyAlignment="1">
      <alignment horizontal="right" vertical="top"/>
    </xf>
    <xf numFmtId="166" fontId="1" fillId="0" borderId="0" xfId="4" applyNumberFormat="1" applyFont="1" applyAlignment="1">
      <alignment horizontal="right" vertical="top"/>
    </xf>
    <xf numFmtId="165" fontId="3" fillId="0" borderId="0" xfId="4" applyNumberFormat="1" applyFont="1" applyFill="1" applyBorder="1" applyAlignment="1">
      <alignment horizontal="right" vertical="top"/>
    </xf>
    <xf numFmtId="49" fontId="1" fillId="0" borderId="0" xfId="4" applyNumberFormat="1" applyFont="1" applyAlignment="1">
      <alignment horizontal="center" vertical="top"/>
    </xf>
    <xf numFmtId="49" fontId="1" fillId="0" borderId="0" xfId="4" applyNumberFormat="1" applyFont="1" applyAlignment="1">
      <alignment horizontal="left" vertical="top" wrapText="1"/>
    </xf>
    <xf numFmtId="49" fontId="1" fillId="0" borderId="0" xfId="4" applyNumberFormat="1" applyFont="1" applyAlignment="1">
      <alignment horizontal="left" vertical="top"/>
    </xf>
    <xf numFmtId="164" fontId="1" fillId="0" borderId="0" xfId="4" applyNumberFormat="1" applyFont="1" applyAlignment="1">
      <alignment horizontal="right" vertical="top"/>
    </xf>
    <xf numFmtId="0" fontId="14" fillId="0" borderId="0" xfId="4" applyFont="1"/>
    <xf numFmtId="167" fontId="7" fillId="0" borderId="1" xfId="4" applyNumberFormat="1" applyFont="1" applyBorder="1" applyAlignment="1">
      <alignment horizontal="right" vertical="top"/>
    </xf>
    <xf numFmtId="165" fontId="15" fillId="0" borderId="1" xfId="4" applyNumberFormat="1" applyFont="1" applyFill="1" applyBorder="1" applyAlignment="1">
      <alignment horizontal="right" vertical="top"/>
    </xf>
    <xf numFmtId="49" fontId="7" fillId="0" borderId="1" xfId="4" applyNumberFormat="1" applyFont="1" applyBorder="1" applyAlignment="1">
      <alignment horizontal="center" vertical="top"/>
    </xf>
    <xf numFmtId="0" fontId="7" fillId="0" borderId="1" xfId="4" applyNumberFormat="1" applyFont="1" applyBorder="1" applyAlignment="1">
      <alignment horizontal="left" vertical="top" wrapText="1"/>
    </xf>
    <xf numFmtId="49" fontId="7" fillId="0" borderId="1" xfId="4" applyNumberFormat="1" applyFont="1" applyBorder="1" applyAlignment="1">
      <alignment horizontal="left" vertical="top"/>
    </xf>
    <xf numFmtId="164" fontId="7" fillId="0" borderId="1" xfId="4" applyNumberFormat="1" applyFont="1" applyBorder="1" applyAlignment="1">
      <alignment horizontal="right" vertical="top"/>
    </xf>
    <xf numFmtId="0" fontId="2" fillId="0" borderId="0" xfId="4" applyFont="1"/>
    <xf numFmtId="167" fontId="2" fillId="0" borderId="0" xfId="4" applyNumberFormat="1" applyFont="1" applyAlignment="1"/>
    <xf numFmtId="166" fontId="2" fillId="0" borderId="0" xfId="4" applyNumberFormat="1" applyFont="1" applyAlignment="1"/>
    <xf numFmtId="165" fontId="2" fillId="0" borderId="0" xfId="4" applyNumberFormat="1" applyFont="1" applyFill="1" applyBorder="1" applyAlignment="1"/>
    <xf numFmtId="49" fontId="2" fillId="0" borderId="0" xfId="4" applyNumberFormat="1" applyFont="1" applyAlignment="1">
      <alignment horizontal="center"/>
    </xf>
    <xf numFmtId="0" fontId="2" fillId="0" borderId="0" xfId="4" applyNumberFormat="1" applyFont="1" applyAlignment="1">
      <alignment horizontal="left"/>
    </xf>
    <xf numFmtId="49" fontId="2" fillId="0" borderId="0" xfId="4" applyNumberFormat="1" applyFont="1" applyAlignment="1">
      <alignment horizontal="left"/>
    </xf>
    <xf numFmtId="164" fontId="2" fillId="0" borderId="0" xfId="4" applyNumberFormat="1" applyFont="1" applyAlignment="1"/>
    <xf numFmtId="0" fontId="13" fillId="0" borderId="0" xfId="4" applyFont="1"/>
    <xf numFmtId="167" fontId="13" fillId="0" borderId="0" xfId="4" applyNumberFormat="1" applyFont="1" applyAlignment="1"/>
    <xf numFmtId="166" fontId="13" fillId="0" borderId="0" xfId="4" applyNumberFormat="1" applyFont="1" applyAlignment="1"/>
    <xf numFmtId="165" fontId="13" fillId="0" borderId="0" xfId="4" applyNumberFormat="1" applyFont="1" applyFill="1" applyBorder="1" applyAlignment="1"/>
    <xf numFmtId="49" fontId="13" fillId="0" borderId="0" xfId="4" applyNumberFormat="1" applyFont="1" applyAlignment="1">
      <alignment horizontal="center"/>
    </xf>
    <xf numFmtId="0" fontId="13" fillId="0" borderId="0" xfId="4" applyNumberFormat="1" applyFont="1" applyAlignment="1">
      <alignment horizontal="left"/>
    </xf>
    <xf numFmtId="164" fontId="13" fillId="0" borderId="0" xfId="4" applyNumberFormat="1" applyFont="1" applyAlignment="1"/>
    <xf numFmtId="0" fontId="11" fillId="0" borderId="0" xfId="4" applyFont="1"/>
    <xf numFmtId="167" fontId="12" fillId="0" borderId="0" xfId="4" applyNumberFormat="1" applyFont="1" applyAlignment="1"/>
    <xf numFmtId="166" fontId="12" fillId="0" borderId="0" xfId="4" applyNumberFormat="1" applyFont="1" applyAlignment="1"/>
    <xf numFmtId="165" fontId="12" fillId="0" borderId="0" xfId="4" applyNumberFormat="1" applyFont="1" applyFill="1" applyBorder="1" applyAlignment="1"/>
    <xf numFmtId="49" fontId="12" fillId="0" borderId="0" xfId="4" applyNumberFormat="1" applyFont="1" applyAlignment="1">
      <alignment horizontal="center"/>
    </xf>
    <xf numFmtId="0" fontId="12" fillId="0" borderId="0" xfId="4" applyNumberFormat="1" applyFont="1" applyAlignment="1">
      <alignment horizontal="left"/>
    </xf>
    <xf numFmtId="164" fontId="12" fillId="0" borderId="0" xfId="4" applyNumberFormat="1" applyFont="1" applyAlignment="1"/>
    <xf numFmtId="49" fontId="2" fillId="0" borderId="0" xfId="4" applyNumberFormat="1" applyFont="1" applyAlignment="1">
      <alignment horizontal="right"/>
    </xf>
    <xf numFmtId="0" fontId="2" fillId="0" borderId="0" xfId="4" applyNumberFormat="1" applyFont="1" applyAlignment="1">
      <alignment horizontal="left" wrapText="1"/>
    </xf>
    <xf numFmtId="0" fontId="9" fillId="0" borderId="0" xfId="4" applyFont="1"/>
    <xf numFmtId="49" fontId="2" fillId="0" borderId="2" xfId="4" applyNumberFormat="1" applyFont="1" applyBorder="1" applyAlignment="1">
      <alignment horizontal="right"/>
    </xf>
    <xf numFmtId="49" fontId="2" fillId="0" borderId="2" xfId="4" applyNumberFormat="1" applyFont="1" applyBorder="1" applyAlignment="1">
      <alignment horizontal="center"/>
    </xf>
    <xf numFmtId="0" fontId="2" fillId="0" borderId="2" xfId="4" applyNumberFormat="1" applyFont="1" applyBorder="1" applyAlignment="1">
      <alignment horizontal="left"/>
    </xf>
    <xf numFmtId="49" fontId="2" fillId="0" borderId="2" xfId="4" applyNumberFormat="1" applyFont="1" applyBorder="1" applyAlignment="1">
      <alignment horizontal="left"/>
    </xf>
    <xf numFmtId="167" fontId="4" fillId="0" borderId="0" xfId="4" applyNumberFormat="1" applyFont="1" applyAlignment="1"/>
    <xf numFmtId="166" fontId="4" fillId="0" borderId="0" xfId="4" applyNumberFormat="1" applyFont="1" applyAlignment="1"/>
    <xf numFmtId="165" fontId="4" fillId="0" borderId="0" xfId="4" applyNumberFormat="1" applyFont="1" applyFill="1" applyBorder="1" applyAlignment="1"/>
    <xf numFmtId="49" fontId="4" fillId="0" borderId="0" xfId="4" applyNumberFormat="1" applyFont="1" applyAlignment="1"/>
    <xf numFmtId="164" fontId="4" fillId="0" borderId="0" xfId="4" applyNumberFormat="1" applyFont="1" applyAlignment="1"/>
    <xf numFmtId="0" fontId="14" fillId="0" borderId="0" xfId="0" applyFont="1" applyFill="1" applyAlignment="1">
      <alignment vertical="top" wrapText="1"/>
    </xf>
    <xf numFmtId="0" fontId="14" fillId="0" borderId="0" xfId="0" applyFont="1" applyFill="1"/>
    <xf numFmtId="0" fontId="16" fillId="0" borderId="0" xfId="0" applyFont="1" applyFill="1" applyAlignment="1">
      <alignment horizontal="left" vertical="top" wrapText="1"/>
    </xf>
    <xf numFmtId="49" fontId="7" fillId="0" borderId="1" xfId="5" applyNumberFormat="1" applyFont="1" applyBorder="1" applyAlignment="1">
      <alignment horizontal="left" vertical="top" wrapText="1"/>
    </xf>
    <xf numFmtId="164" fontId="2" fillId="2" borderId="0" xfId="0" applyNumberFormat="1" applyFont="1" applyFill="1" applyAlignment="1"/>
    <xf numFmtId="0" fontId="2" fillId="2" borderId="0" xfId="0" applyNumberFormat="1" applyFont="1" applyFill="1" applyAlignment="1">
      <alignment horizontal="left"/>
    </xf>
    <xf numFmtId="49" fontId="2" fillId="2" borderId="0" xfId="0" applyNumberFormat="1" applyFont="1" applyFill="1" applyAlignment="1">
      <alignment horizontal="center"/>
    </xf>
    <xf numFmtId="165" fontId="2" fillId="2" borderId="0" xfId="0" applyNumberFormat="1" applyFont="1" applyFill="1" applyBorder="1" applyAlignment="1"/>
    <xf numFmtId="166" fontId="2" fillId="2" borderId="0" xfId="0" applyNumberFormat="1" applyFont="1" applyFill="1" applyAlignment="1"/>
    <xf numFmtId="167" fontId="2" fillId="2" borderId="0" xfId="0" applyNumberFormat="1" applyFont="1" applyFill="1" applyAlignment="1"/>
    <xf numFmtId="173" fontId="2" fillId="0" borderId="0" xfId="0" applyNumberFormat="1" applyFont="1" applyAlignment="1"/>
    <xf numFmtId="0" fontId="9" fillId="3" borderId="0" xfId="0" applyFont="1" applyFill="1" applyAlignment="1">
      <alignment horizontal="center"/>
    </xf>
    <xf numFmtId="166" fontId="7" fillId="0" borderId="5" xfId="5" applyNumberFormat="1" applyFont="1" applyFill="1" applyBorder="1" applyAlignment="1">
      <alignment horizontal="right" vertical="top"/>
    </xf>
    <xf numFmtId="166" fontId="7" fillId="0" borderId="1" xfId="5" applyNumberFormat="1" applyFont="1" applyFill="1" applyBorder="1" applyAlignment="1">
      <alignment horizontal="right" vertical="top"/>
    </xf>
    <xf numFmtId="166" fontId="7" fillId="0" borderId="6" xfId="5" applyNumberFormat="1" applyFont="1" applyFill="1" applyBorder="1" applyAlignment="1">
      <alignment horizontal="right" vertical="top"/>
    </xf>
    <xf numFmtId="166" fontId="33" fillId="0" borderId="8" xfId="5" applyNumberFormat="1" applyFont="1" applyFill="1" applyBorder="1" applyAlignment="1">
      <alignment horizontal="right" vertical="top"/>
    </xf>
    <xf numFmtId="166" fontId="33" fillId="0" borderId="9" xfId="5" applyNumberFormat="1" applyFont="1" applyFill="1" applyBorder="1" applyAlignment="1">
      <alignment horizontal="right" vertical="top"/>
    </xf>
    <xf numFmtId="0" fontId="21" fillId="0" borderId="0" xfId="5" applyFill="1"/>
    <xf numFmtId="49" fontId="27" fillId="0" borderId="0" xfId="3" applyNumberFormat="1" applyFont="1" applyAlignment="1">
      <alignment horizontal="left" indent="1"/>
    </xf>
    <xf numFmtId="49" fontId="27" fillId="0" borderId="0" xfId="2" applyNumberFormat="1" applyFont="1" applyAlignment="1">
      <alignment horizontal="left" indent="1"/>
    </xf>
    <xf numFmtId="0" fontId="27" fillId="0" borderId="0" xfId="2" applyNumberFormat="1" applyFont="1" applyAlignment="1">
      <alignment horizontal="left" indent="1"/>
    </xf>
    <xf numFmtId="49" fontId="27" fillId="0" borderId="0" xfId="3" applyNumberFormat="1" applyFont="1" applyAlignment="1"/>
    <xf numFmtId="164" fontId="7" fillId="0" borderId="7" xfId="5" applyNumberFormat="1" applyFont="1" applyBorder="1" applyAlignment="1">
      <alignment horizontal="right" vertical="top"/>
    </xf>
    <xf numFmtId="49" fontId="7" fillId="0" borderId="7" xfId="5" applyNumberFormat="1" applyFont="1" applyBorder="1" applyAlignment="1">
      <alignment horizontal="left" vertical="top"/>
    </xf>
    <xf numFmtId="164" fontId="7" fillId="0" borderId="8" xfId="5" applyNumberFormat="1" applyFont="1" applyBorder="1" applyAlignment="1">
      <alignment horizontal="right" vertical="top"/>
    </xf>
    <xf numFmtId="49" fontId="7" fillId="0" borderId="8" xfId="5" applyNumberFormat="1" applyFont="1" applyBorder="1" applyAlignment="1">
      <alignment horizontal="left" vertical="top"/>
    </xf>
    <xf numFmtId="164" fontId="7" fillId="0" borderId="9" xfId="5" applyNumberFormat="1" applyFont="1" applyBorder="1" applyAlignment="1">
      <alignment horizontal="right" vertical="top"/>
    </xf>
    <xf numFmtId="49" fontId="7" fillId="0" borderId="9" xfId="5" applyNumberFormat="1" applyFont="1" applyBorder="1" applyAlignment="1">
      <alignment horizontal="left" vertical="top"/>
    </xf>
    <xf numFmtId="164" fontId="2" fillId="0" borderId="0" xfId="0" applyNumberFormat="1" applyFont="1" applyFill="1" applyAlignment="1"/>
    <xf numFmtId="0" fontId="2" fillId="0" borderId="0" xfId="0" applyNumberFormat="1" applyFont="1" applyFill="1" applyAlignment="1">
      <alignment horizontal="left"/>
    </xf>
    <xf numFmtId="49" fontId="2" fillId="0" borderId="0" xfId="0" applyNumberFormat="1" applyFont="1" applyFill="1" applyAlignment="1">
      <alignment horizontal="center"/>
    </xf>
    <xf numFmtId="166" fontId="2" fillId="0" borderId="0" xfId="0" applyNumberFormat="1" applyFont="1" applyFill="1" applyAlignment="1"/>
    <xf numFmtId="167" fontId="2" fillId="0" borderId="0" xfId="0" applyNumberFormat="1" applyFont="1" applyFill="1" applyAlignment="1"/>
    <xf numFmtId="0" fontId="2" fillId="0" borderId="0" xfId="0" applyFont="1" applyFill="1"/>
    <xf numFmtId="164" fontId="7" fillId="0" borderId="1" xfId="0" applyNumberFormat="1" applyFont="1" applyFill="1" applyBorder="1" applyAlignment="1">
      <alignment horizontal="right" vertical="top"/>
    </xf>
    <xf numFmtId="49" fontId="7"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vertical="top"/>
    </xf>
    <xf numFmtId="166" fontId="7" fillId="0" borderId="1" xfId="0" applyNumberFormat="1" applyFont="1" applyFill="1" applyBorder="1" applyAlignment="1">
      <alignment horizontal="right" vertical="top"/>
    </xf>
    <xf numFmtId="167" fontId="7" fillId="0" borderId="1" xfId="0" applyNumberFormat="1" applyFont="1" applyFill="1" applyBorder="1" applyAlignment="1">
      <alignment horizontal="right" vertical="top"/>
    </xf>
    <xf numFmtId="164"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166" fontId="5" fillId="0" borderId="0" xfId="0" applyNumberFormat="1" applyFont="1" applyFill="1" applyAlignment="1">
      <alignment horizontal="left" vertical="top" wrapText="1"/>
    </xf>
    <xf numFmtId="167" fontId="5" fillId="0" borderId="0" xfId="0" applyNumberFormat="1" applyFont="1" applyFill="1" applyAlignment="1">
      <alignment horizontal="left" vertical="top" wrapText="1"/>
    </xf>
    <xf numFmtId="164" fontId="20" fillId="0" borderId="0" xfId="0" applyNumberFormat="1" applyFont="1" applyFill="1" applyAlignment="1">
      <alignment horizontal="center" vertical="center"/>
    </xf>
    <xf numFmtId="49" fontId="20" fillId="0" borderId="0" xfId="0" applyNumberFormat="1" applyFont="1" applyFill="1" applyAlignment="1">
      <alignment horizontal="center" vertical="center"/>
    </xf>
    <xf numFmtId="49" fontId="20" fillId="0" borderId="0" xfId="0" applyNumberFormat="1" applyFont="1" applyFill="1" applyAlignment="1">
      <alignment horizontal="center" vertical="center" wrapText="1"/>
    </xf>
    <xf numFmtId="166" fontId="20" fillId="0" borderId="0" xfId="0" applyNumberFormat="1" applyFont="1" applyFill="1" applyAlignment="1">
      <alignment horizontal="center" vertical="center"/>
    </xf>
    <xf numFmtId="167" fontId="20" fillId="0" borderId="0" xfId="0" applyNumberFormat="1" applyFont="1" applyFill="1" applyAlignment="1">
      <alignment horizontal="center" vertical="center"/>
    </xf>
    <xf numFmtId="0" fontId="20" fillId="0" borderId="0" xfId="0" applyFont="1" applyFill="1" applyAlignment="1">
      <alignment horizontal="center" vertical="center"/>
    </xf>
    <xf numFmtId="2" fontId="14" fillId="0" borderId="0" xfId="0" applyNumberFormat="1" applyFont="1" applyFill="1" applyAlignment="1">
      <alignment horizontal="center" vertical="top" wrapText="1"/>
    </xf>
    <xf numFmtId="171" fontId="23" fillId="0" borderId="0" xfId="1" applyNumberFormat="1" applyFont="1" applyFill="1" applyAlignment="1"/>
    <xf numFmtId="171" fontId="23" fillId="0" borderId="0" xfId="0" applyNumberFormat="1" applyFont="1" applyFill="1" applyAlignment="1"/>
    <xf numFmtId="0" fontId="0" fillId="0" borderId="0" xfId="0" applyFill="1"/>
    <xf numFmtId="3" fontId="14" fillId="0" borderId="0" xfId="4" applyNumberFormat="1" applyFont="1"/>
    <xf numFmtId="0" fontId="2" fillId="0" borderId="2" xfId="0" applyNumberFormat="1" applyFont="1" applyBorder="1" applyAlignment="1">
      <alignment horizontal="center"/>
    </xf>
    <xf numFmtId="167" fontId="11" fillId="0" borderId="0" xfId="0" applyNumberFormat="1" applyFont="1"/>
    <xf numFmtId="0" fontId="7" fillId="0" borderId="1" xfId="5" applyNumberFormat="1" applyFont="1" applyFill="1" applyBorder="1" applyAlignment="1">
      <alignment horizontal="left" vertical="top" wrapText="1"/>
    </xf>
    <xf numFmtId="49" fontId="12" fillId="0" borderId="0" xfId="0" applyNumberFormat="1" applyFont="1" applyFill="1" applyAlignment="1">
      <alignment horizontal="left"/>
    </xf>
    <xf numFmtId="167" fontId="12" fillId="0" borderId="0" xfId="0" applyNumberFormat="1" applyFont="1" applyFill="1" applyAlignment="1"/>
    <xf numFmtId="0" fontId="11" fillId="0" borderId="0" xfId="0" applyFont="1" applyFill="1"/>
    <xf numFmtId="0" fontId="39" fillId="0" borderId="0" xfId="0" applyNumberFormat="1" applyFont="1" applyFill="1" applyAlignment="1">
      <alignment horizontal="left" indent="1"/>
    </xf>
    <xf numFmtId="167" fontId="39" fillId="0" borderId="0" xfId="0" applyNumberFormat="1" applyFont="1" applyFill="1" applyAlignment="1"/>
    <xf numFmtId="0" fontId="29" fillId="0" borderId="0" xfId="0" applyFont="1" applyFill="1"/>
    <xf numFmtId="0" fontId="17" fillId="0" borderId="1" xfId="0" applyNumberFormat="1" applyFont="1" applyFill="1" applyBorder="1" applyAlignment="1">
      <alignment horizontal="left" indent="2"/>
    </xf>
    <xf numFmtId="167" fontId="17" fillId="0" borderId="1" xfId="0" applyNumberFormat="1" applyFont="1" applyFill="1" applyBorder="1" applyAlignment="1"/>
    <xf numFmtId="0" fontId="17" fillId="0" borderId="0" xfId="0" applyFont="1" applyFill="1"/>
    <xf numFmtId="0" fontId="8" fillId="0" borderId="0" xfId="0" applyFont="1" applyFill="1" applyAlignment="1">
      <alignment horizontal="left"/>
    </xf>
    <xf numFmtId="0" fontId="19" fillId="0" borderId="3" xfId="0" applyFont="1" applyFill="1" applyBorder="1" applyAlignment="1">
      <alignment horizontal="left"/>
    </xf>
    <xf numFmtId="167" fontId="19" fillId="0" borderId="3" xfId="0" applyNumberFormat="1" applyFont="1" applyFill="1" applyBorder="1" applyAlignment="1"/>
    <xf numFmtId="0" fontId="18" fillId="0" borderId="0" xfId="0" applyFont="1" applyFill="1"/>
    <xf numFmtId="0" fontId="19" fillId="0" borderId="0" xfId="0" applyFont="1" applyFill="1" applyAlignment="1">
      <alignment horizontal="left"/>
    </xf>
    <xf numFmtId="167" fontId="19" fillId="0" borderId="0" xfId="0" applyNumberFormat="1" applyFont="1" applyFill="1" applyAlignment="1"/>
    <xf numFmtId="49" fontId="2" fillId="0" borderId="0" xfId="5" applyNumberFormat="1" applyFont="1" applyBorder="1" applyAlignment="1">
      <alignment horizontal="right"/>
    </xf>
    <xf numFmtId="49" fontId="2" fillId="0" borderId="0" xfId="5" applyNumberFormat="1" applyFont="1" applyBorder="1" applyAlignment="1">
      <alignment horizontal="left"/>
    </xf>
    <xf numFmtId="0" fontId="2" fillId="0" borderId="0" xfId="5" applyNumberFormat="1" applyFont="1" applyBorder="1" applyAlignment="1">
      <alignment horizontal="left"/>
    </xf>
    <xf numFmtId="49" fontId="2" fillId="0" borderId="0" xfId="5" applyNumberFormat="1" applyFont="1" applyBorder="1" applyAlignment="1">
      <alignment horizontal="center"/>
    </xf>
    <xf numFmtId="49" fontId="2" fillId="0" borderId="0" xfId="5" applyNumberFormat="1" applyFont="1" applyBorder="1" applyAlignment="1">
      <alignment horizontal="center" wrapText="1"/>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NumberFormat="1" applyFont="1" applyBorder="1" applyAlignment="1">
      <alignment horizontal="center"/>
    </xf>
    <xf numFmtId="49" fontId="7" fillId="0" borderId="6" xfId="5" applyNumberFormat="1" applyFont="1" applyFill="1" applyBorder="1" applyAlignment="1">
      <alignment horizontal="left" vertical="top"/>
    </xf>
    <xf numFmtId="49" fontId="7" fillId="0" borderId="6" xfId="5" applyNumberFormat="1" applyFont="1" applyFill="1" applyBorder="1" applyAlignment="1">
      <alignment horizontal="center" vertical="top"/>
    </xf>
    <xf numFmtId="167" fontId="7" fillId="0" borderId="6" xfId="5" applyNumberFormat="1" applyFont="1" applyFill="1" applyBorder="1" applyAlignment="1">
      <alignment horizontal="right" vertical="top"/>
    </xf>
    <xf numFmtId="0" fontId="14" fillId="0" borderId="0" xfId="5" applyFont="1" applyFill="1"/>
    <xf numFmtId="49" fontId="2" fillId="0" borderId="0" xfId="5" applyNumberFormat="1" applyFont="1" applyFill="1" applyAlignment="1">
      <alignment horizontal="right"/>
    </xf>
    <xf numFmtId="49" fontId="2" fillId="0" borderId="0" xfId="5" applyNumberFormat="1" applyFont="1" applyFill="1" applyAlignment="1">
      <alignment horizontal="left"/>
    </xf>
    <xf numFmtId="49" fontId="2" fillId="0" borderId="0" xfId="5" applyNumberFormat="1" applyFont="1" applyFill="1" applyAlignment="1">
      <alignment horizontal="center"/>
    </xf>
    <xf numFmtId="0" fontId="33" fillId="0" borderId="0" xfId="5" applyNumberFormat="1" applyFont="1" applyFill="1" applyBorder="1" applyAlignment="1">
      <alignment horizontal="left" vertical="top" wrapText="1"/>
    </xf>
    <xf numFmtId="49" fontId="2" fillId="0" borderId="0" xfId="5" applyNumberFormat="1" applyFont="1" applyFill="1" applyBorder="1" applyAlignment="1">
      <alignment horizontal="right"/>
    </xf>
    <xf numFmtId="49" fontId="2" fillId="0" borderId="0" xfId="5" applyNumberFormat="1" applyFont="1" applyFill="1" applyBorder="1" applyAlignment="1">
      <alignment horizontal="left"/>
    </xf>
    <xf numFmtId="49" fontId="2" fillId="0" borderId="0" xfId="5" applyNumberFormat="1" applyFont="1" applyFill="1" applyBorder="1" applyAlignment="1">
      <alignment horizontal="center"/>
    </xf>
    <xf numFmtId="0" fontId="21" fillId="0" borderId="0" xfId="5" applyFill="1" applyBorder="1"/>
    <xf numFmtId="49" fontId="7" fillId="0" borderId="1" xfId="5" applyNumberFormat="1" applyFont="1" applyFill="1" applyBorder="1" applyAlignment="1">
      <alignment horizontal="center" vertical="top"/>
    </xf>
    <xf numFmtId="0" fontId="9" fillId="0" borderId="0" xfId="5" applyFont="1" applyFill="1" applyBorder="1"/>
    <xf numFmtId="49" fontId="10" fillId="0" borderId="0" xfId="0" applyNumberFormat="1" applyFont="1" applyFill="1" applyBorder="1" applyAlignment="1">
      <alignment horizontal="center"/>
    </xf>
    <xf numFmtId="49" fontId="2"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xf numFmtId="0" fontId="40" fillId="0" borderId="0" xfId="0" applyNumberFormat="1" applyFont="1" applyAlignment="1">
      <alignment horizontal="left" wrapText="1"/>
    </xf>
    <xf numFmtId="166" fontId="7" fillId="0" borderId="1" xfId="4" applyNumberFormat="1" applyFont="1" applyFill="1" applyBorder="1" applyAlignment="1">
      <alignment horizontal="right" vertical="top"/>
    </xf>
    <xf numFmtId="166" fontId="1" fillId="0" borderId="0" xfId="4" applyNumberFormat="1" applyFont="1" applyFill="1" applyAlignment="1">
      <alignment horizontal="right" vertical="top"/>
    </xf>
    <xf numFmtId="166" fontId="2" fillId="0" borderId="0" xfId="4" applyNumberFormat="1" applyFont="1" applyFill="1" applyAlignment="1"/>
    <xf numFmtId="49" fontId="2" fillId="0" borderId="0" xfId="5" applyNumberFormat="1" applyFont="1" applyFill="1" applyBorder="1" applyAlignment="1">
      <alignment horizontal="center" wrapText="1"/>
    </xf>
    <xf numFmtId="164" fontId="7" fillId="0" borderId="1" xfId="5" applyNumberFormat="1" applyFont="1" applyFill="1" applyBorder="1" applyAlignment="1">
      <alignment horizontal="right" vertical="top"/>
    </xf>
    <xf numFmtId="49" fontId="7" fillId="0" borderId="1" xfId="5" applyNumberFormat="1" applyFont="1" applyFill="1" applyBorder="1" applyAlignment="1">
      <alignment horizontal="left" vertical="top"/>
    </xf>
    <xf numFmtId="167" fontId="7" fillId="0" borderId="1" xfId="5" applyNumberFormat="1" applyFont="1" applyFill="1" applyBorder="1" applyAlignment="1">
      <alignment horizontal="right" vertical="top"/>
    </xf>
    <xf numFmtId="0" fontId="7" fillId="0" borderId="6" xfId="5" applyNumberFormat="1" applyFont="1" applyFill="1" applyBorder="1" applyAlignment="1">
      <alignment horizontal="left" vertical="top" wrapText="1"/>
    </xf>
    <xf numFmtId="49" fontId="30" fillId="2" borderId="0" xfId="0" applyNumberFormat="1" applyFont="1" applyFill="1" applyAlignment="1">
      <alignment horizontal="left"/>
    </xf>
    <xf numFmtId="167" fontId="30" fillId="2" borderId="0" xfId="0" applyNumberFormat="1" applyFont="1" applyFill="1" applyAlignment="1"/>
    <xf numFmtId="0" fontId="42" fillId="0" borderId="0" xfId="0" applyFont="1" applyFill="1"/>
    <xf numFmtId="49" fontId="42" fillId="0" borderId="0" xfId="0" applyNumberFormat="1" applyFont="1" applyFill="1" applyAlignment="1">
      <alignment horizontal="left"/>
    </xf>
    <xf numFmtId="167" fontId="42" fillId="0" borderId="0" xfId="0" applyNumberFormat="1" applyFont="1" applyFill="1" applyAlignment="1"/>
    <xf numFmtId="0" fontId="18" fillId="0" borderId="3" xfId="0" applyFont="1" applyFill="1" applyBorder="1"/>
    <xf numFmtId="0" fontId="18" fillId="0" borderId="2" xfId="0" applyFont="1" applyFill="1" applyBorder="1"/>
    <xf numFmtId="0" fontId="5" fillId="0" borderId="0" xfId="0" applyNumberFormat="1" applyFont="1" applyFill="1" applyAlignment="1">
      <alignment horizontal="right" vertical="top" wrapText="1"/>
    </xf>
    <xf numFmtId="0" fontId="7" fillId="0" borderId="0" xfId="0" applyNumberFormat="1" applyFont="1" applyBorder="1" applyAlignment="1">
      <alignment horizontal="left" vertical="top" wrapText="1"/>
    </xf>
    <xf numFmtId="164" fontId="7" fillId="4" borderId="1" xfId="0" applyNumberFormat="1" applyFont="1" applyFill="1" applyBorder="1" applyAlignment="1">
      <alignment horizontal="right" vertical="top"/>
    </xf>
    <xf numFmtId="0" fontId="14" fillId="4" borderId="0" xfId="0" applyFont="1" applyFill="1"/>
    <xf numFmtId="0" fontId="43" fillId="0" borderId="0" xfId="0" applyFont="1"/>
    <xf numFmtId="164" fontId="7" fillId="0" borderId="0" xfId="0" applyNumberFormat="1" applyFont="1" applyBorder="1" applyAlignment="1">
      <alignment horizontal="right" vertical="top"/>
    </xf>
    <xf numFmtId="49" fontId="7" fillId="0" borderId="0" xfId="0" applyNumberFormat="1" applyFont="1" applyBorder="1" applyAlignment="1">
      <alignment horizontal="left" vertical="top"/>
    </xf>
    <xf numFmtId="49" fontId="7" fillId="0" borderId="0" xfId="0" applyNumberFormat="1" applyFont="1" applyBorder="1" applyAlignment="1">
      <alignment horizontal="center" vertical="top"/>
    </xf>
    <xf numFmtId="165" fontId="15" fillId="0" borderId="0" xfId="0" applyNumberFormat="1" applyFont="1" applyFill="1" applyBorder="1" applyAlignment="1">
      <alignment horizontal="right" vertical="top"/>
    </xf>
    <xf numFmtId="166" fontId="7" fillId="0" borderId="0" xfId="0" applyNumberFormat="1" applyFont="1" applyBorder="1" applyAlignment="1">
      <alignment horizontal="right" vertical="top"/>
    </xf>
    <xf numFmtId="166" fontId="7" fillId="0" borderId="0" xfId="0" applyNumberFormat="1" applyFont="1" applyFill="1" applyBorder="1" applyAlignment="1">
      <alignment horizontal="right" vertical="top"/>
    </xf>
    <xf numFmtId="167" fontId="7" fillId="0" borderId="0" xfId="0" applyNumberFormat="1" applyFont="1" applyBorder="1" applyAlignment="1">
      <alignment horizontal="right" vertical="top"/>
    </xf>
    <xf numFmtId="49" fontId="7" fillId="0" borderId="0" xfId="0" applyNumberFormat="1" applyFont="1" applyFill="1" applyBorder="1" applyAlignment="1">
      <alignment horizontal="center" vertical="top"/>
    </xf>
    <xf numFmtId="0" fontId="7" fillId="0" borderId="0" xfId="0" applyNumberFormat="1" applyFont="1" applyFill="1" applyBorder="1" applyAlignment="1">
      <alignment horizontal="left" vertical="top" wrapText="1"/>
    </xf>
    <xf numFmtId="0" fontId="14" fillId="0" borderId="1" xfId="0" applyFont="1" applyFill="1" applyBorder="1"/>
  </cellXfs>
  <cellStyles count="10">
    <cellStyle name="Excel Built-in Normal" xfId="9"/>
    <cellStyle name="Normální" xfId="0" builtinId="0"/>
    <cellStyle name="Normální 2" xfId="5"/>
    <cellStyle name="Normální 2 2" xfId="2"/>
    <cellStyle name="normální 2 3" xfId="8"/>
    <cellStyle name="normální 2_Profese" xfId="7"/>
    <cellStyle name="Normální 256" xfId="4"/>
    <cellStyle name="normální 3" xfId="3"/>
    <cellStyle name="normální_ProfeseT" xfId="6"/>
    <cellStyle name="normální_Vzor pro profese"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DOWNLOADS\10107_Ambas&#225;da%20v%20Haagu\Intern&#237;%20dokumenty\10107_Ambas&#225;da%20v%20Haagu_II.eta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estima_05\AppData\Roaming\Skype\My%20Skype%20Received%20Files\16033_M&#352;%20Spo&#345;ilov%20Bene&#353;ov_PP%20-%20Nab&#237;dkov&#253;%20rozpo&#269;et%20s%20v&#253;kazem%20v&#253;m&#283;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Všeobecné práce"/>
      <sheetName val="Stavební část"/>
      <sheetName val="Silnoproud"/>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 val="Figury"/>
    </sheetNames>
    <sheetDataSet>
      <sheetData sheetId="0"/>
      <sheetData sheetId="1"/>
      <sheetData sheetId="2"/>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14"/>
  <sheetViews>
    <sheetView showGridLines="0" tabSelected="1" view="pageBreakPreview" zoomScaleNormal="100" zoomScaleSheetLayoutView="100" workbookViewId="0">
      <pane ySplit="3" topLeftCell="A4" activePane="bottomLeft" state="frozen"/>
      <selection pane="bottomLeft" activeCell="B2" sqref="B2"/>
    </sheetView>
  </sheetViews>
  <sheetFormatPr defaultRowHeight="12.75"/>
  <cols>
    <col min="2" max="2" width="80.7109375" customWidth="1"/>
    <col min="3" max="3" width="15.7109375" customWidth="1"/>
  </cols>
  <sheetData>
    <row r="1" spans="1:3" ht="21.75" customHeight="1">
      <c r="B1" s="230" t="s">
        <v>2246</v>
      </c>
      <c r="C1" s="11"/>
    </row>
    <row r="2" spans="1:3" ht="21.75" customHeight="1">
      <c r="B2" s="231" t="s">
        <v>3197</v>
      </c>
      <c r="C2" s="11"/>
    </row>
    <row r="3" spans="1:3" ht="13.5" thickBot="1">
      <c r="A3" s="58" t="s">
        <v>3192</v>
      </c>
      <c r="B3" s="58" t="s">
        <v>17</v>
      </c>
      <c r="C3" s="58" t="s">
        <v>15</v>
      </c>
    </row>
    <row r="4" spans="1:3">
      <c r="B4" s="48"/>
      <c r="C4" s="49"/>
    </row>
    <row r="5" spans="1:3" s="273" customFormat="1" ht="16.5" customHeight="1">
      <c r="A5" s="324" t="s">
        <v>3193</v>
      </c>
      <c r="B5" s="325" t="s">
        <v>3185</v>
      </c>
      <c r="C5" s="326">
        <f>SO_01_Rekapitulace!B5</f>
        <v>0</v>
      </c>
    </row>
    <row r="6" spans="1:3" s="273" customFormat="1" ht="30" customHeight="1">
      <c r="A6" s="324" t="s">
        <v>3193</v>
      </c>
      <c r="B6" s="325" t="s">
        <v>3190</v>
      </c>
      <c r="C6" s="326">
        <f>SO_01.3_Demolice!I8</f>
        <v>0</v>
      </c>
    </row>
    <row r="7" spans="1:3" s="273" customFormat="1" ht="30" customHeight="1">
      <c r="A7" s="324" t="s">
        <v>3194</v>
      </c>
      <c r="B7" s="325" t="s">
        <v>3188</v>
      </c>
      <c r="C7" s="326">
        <f>'IO_101.1_Kom. a zpevněné plochy'!I8</f>
        <v>0</v>
      </c>
    </row>
    <row r="8" spans="1:3" s="273" customFormat="1" ht="30" customHeight="1">
      <c r="A8" s="324" t="s">
        <v>3195</v>
      </c>
      <c r="B8" s="325" t="s">
        <v>3189</v>
      </c>
      <c r="C8" s="326">
        <f>'IO_101.2_Děts.hřiště a ter.upr.'!I8</f>
        <v>0</v>
      </c>
    </row>
    <row r="9" spans="1:3" s="273" customFormat="1" ht="30" customHeight="1">
      <c r="A9" s="324" t="s">
        <v>3196</v>
      </c>
      <c r="B9" s="325" t="s">
        <v>3191</v>
      </c>
      <c r="C9" s="326">
        <f>'TZ_201_Areálové rozvody'!G8</f>
        <v>0</v>
      </c>
    </row>
    <row r="10" spans="1:3" s="273" customFormat="1" ht="30" customHeight="1">
      <c r="A10" s="324"/>
      <c r="B10" s="325" t="s">
        <v>2244</v>
      </c>
      <c r="C10" s="326">
        <f>'Vedlejší a ostatní náklady'!G6</f>
        <v>0</v>
      </c>
    </row>
    <row r="11" spans="1:3" s="266" customFormat="1" ht="13.5" thickBot="1">
      <c r="B11" s="280"/>
    </row>
    <row r="12" spans="1:3" s="283" customFormat="1" ht="25.5" customHeight="1">
      <c r="A12" s="327"/>
      <c r="B12" s="281" t="s">
        <v>357</v>
      </c>
      <c r="C12" s="282">
        <f>SUBTOTAL(9,C5:C11)</f>
        <v>0</v>
      </c>
    </row>
    <row r="13" spans="1:3" s="283" customFormat="1" ht="25.5" customHeight="1" thickBot="1">
      <c r="A13" s="328"/>
      <c r="B13" s="284" t="s">
        <v>1767</v>
      </c>
      <c r="C13" s="285">
        <f>C12*0.21</f>
        <v>0</v>
      </c>
    </row>
    <row r="14" spans="1:3" s="283" customFormat="1" ht="25.5" customHeight="1">
      <c r="B14" s="281" t="s">
        <v>544</v>
      </c>
      <c r="C14" s="282">
        <f>SUBTOTAL(9,C5:C13)</f>
        <v>0</v>
      </c>
    </row>
  </sheetData>
  <pageMargins left="0.78740157480314965" right="0.78740157480314965" top="0.78740157480314965" bottom="0.78740157480314965" header="0.39370078740157483" footer="0.39370078740157483"/>
  <pageSetup paperSize="9" scale="82" orientation="portrait" r:id="rId1"/>
  <headerFooter>
    <oddFooter>&amp;C&amp;8&amp;P z &amp;N&amp;R&amp;8&amp;A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7"/>
  <sheetViews>
    <sheetView showGridLines="0" view="pageBreakPreview" zoomScaleNormal="100" zoomScaleSheetLayoutView="100" workbookViewId="0">
      <selection activeCell="C2" sqref="C2"/>
    </sheetView>
  </sheetViews>
  <sheetFormatPr defaultRowHeight="12.75" outlineLevelRow="2"/>
  <cols>
    <col min="1" max="1" width="5.42578125" style="170" customWidth="1"/>
    <col min="2" max="2" width="14.28515625" style="169" customWidth="1"/>
    <col min="3" max="3" width="57.140625" style="168" customWidth="1"/>
    <col min="4" max="4" width="4.28515625" style="167" customWidth="1"/>
    <col min="5" max="5" width="13.42578125" style="166" customWidth="1"/>
    <col min="6" max="6" width="12.42578125" style="165" customWidth="1"/>
    <col min="7" max="7" width="15.7109375" style="164" customWidth="1"/>
    <col min="8" max="16384" width="9.140625" style="163"/>
  </cols>
  <sheetData>
    <row r="1" spans="1:10" ht="21.6" customHeight="1">
      <c r="A1" s="211"/>
      <c r="B1" s="210"/>
      <c r="C1" s="230" t="s">
        <v>2246</v>
      </c>
      <c r="D1" s="210"/>
      <c r="E1" s="209"/>
      <c r="F1" s="208"/>
      <c r="G1" s="207"/>
    </row>
    <row r="2" spans="1:10" ht="21.6" customHeight="1">
      <c r="A2" s="211"/>
      <c r="B2" s="210"/>
      <c r="C2" s="231" t="s">
        <v>1757</v>
      </c>
      <c r="D2" s="210"/>
      <c r="E2" s="209"/>
      <c r="F2" s="208"/>
      <c r="G2" s="207"/>
    </row>
    <row r="3" spans="1:10" s="202" customFormat="1" ht="24" customHeight="1" thickBot="1">
      <c r="A3" s="203" t="s">
        <v>59</v>
      </c>
      <c r="B3" s="206" t="s">
        <v>11</v>
      </c>
      <c r="C3" s="205" t="s">
        <v>17</v>
      </c>
      <c r="D3" s="204" t="s">
        <v>4</v>
      </c>
      <c r="E3" s="203" t="s">
        <v>273</v>
      </c>
      <c r="F3" s="203" t="s">
        <v>219</v>
      </c>
      <c r="G3" s="203" t="s">
        <v>15</v>
      </c>
    </row>
    <row r="4" spans="1:10" ht="11.25" customHeight="1">
      <c r="A4" s="200"/>
      <c r="B4" s="184"/>
      <c r="C4" s="201"/>
      <c r="D4" s="182"/>
      <c r="E4" s="200"/>
      <c r="F4" s="200"/>
      <c r="G4" s="200"/>
    </row>
    <row r="5" spans="1:10" s="193" customFormat="1" ht="18" customHeight="1">
      <c r="A5" s="199"/>
      <c r="B5" s="198"/>
      <c r="C5" s="198"/>
      <c r="D5" s="197"/>
      <c r="E5" s="196"/>
      <c r="F5" s="195"/>
      <c r="G5" s="194"/>
    </row>
    <row r="6" spans="1:10" s="186" customFormat="1" ht="17.25" customHeight="1">
      <c r="A6" s="192"/>
      <c r="B6" s="191" t="s">
        <v>2245</v>
      </c>
      <c r="C6" s="191" t="s">
        <v>2243</v>
      </c>
      <c r="D6" s="190"/>
      <c r="E6" s="189"/>
      <c r="F6" s="188"/>
      <c r="G6" s="187">
        <f>SUBTOTAL(9,G7:G17)</f>
        <v>0</v>
      </c>
    </row>
    <row r="7" spans="1:10" s="178" customFormat="1" ht="16.5" customHeight="1" outlineLevel="1">
      <c r="A7" s="185"/>
      <c r="B7" s="184" t="s">
        <v>1766</v>
      </c>
      <c r="C7" s="183" t="s">
        <v>1765</v>
      </c>
      <c r="D7" s="182"/>
      <c r="E7" s="181"/>
      <c r="F7" s="180"/>
      <c r="G7" s="179">
        <f>SUBTOTAL(9,G8:G11)</f>
        <v>0</v>
      </c>
    </row>
    <row r="8" spans="1:10" s="171" customFormat="1" ht="24" outlineLevel="2">
      <c r="A8" s="177">
        <v>1</v>
      </c>
      <c r="B8" s="176" t="s">
        <v>1764</v>
      </c>
      <c r="C8" s="175" t="s">
        <v>1763</v>
      </c>
      <c r="D8" s="174" t="s">
        <v>2437</v>
      </c>
      <c r="E8" s="173">
        <v>1</v>
      </c>
      <c r="F8" s="314"/>
      <c r="G8" s="172">
        <f>E8*F8</f>
        <v>0</v>
      </c>
      <c r="H8" s="267"/>
      <c r="I8" s="267"/>
      <c r="J8" s="267"/>
    </row>
    <row r="9" spans="1:10" s="171" customFormat="1" ht="12" outlineLevel="2">
      <c r="A9" s="177">
        <v>2</v>
      </c>
      <c r="B9" s="176" t="s">
        <v>1762</v>
      </c>
      <c r="C9" s="175" t="s">
        <v>1761</v>
      </c>
      <c r="D9" s="174" t="s">
        <v>2437</v>
      </c>
      <c r="E9" s="173">
        <v>1</v>
      </c>
      <c r="F9" s="314"/>
      <c r="G9" s="172">
        <f>E9*F9</f>
        <v>0</v>
      </c>
      <c r="H9" s="267"/>
      <c r="I9" s="267"/>
      <c r="J9" s="267"/>
    </row>
    <row r="10" spans="1:10" s="171" customFormat="1" ht="12" outlineLevel="2">
      <c r="A10" s="177">
        <v>3</v>
      </c>
      <c r="B10" s="176" t="s">
        <v>1760</v>
      </c>
      <c r="C10" s="175" t="s">
        <v>1759</v>
      </c>
      <c r="D10" s="174" t="s">
        <v>2437</v>
      </c>
      <c r="E10" s="173">
        <v>1</v>
      </c>
      <c r="F10" s="314"/>
      <c r="G10" s="172">
        <f>E10*F10</f>
        <v>0</v>
      </c>
      <c r="H10" s="267"/>
      <c r="I10" s="267"/>
      <c r="J10" s="267"/>
    </row>
    <row r="11" spans="1:10" outlineLevel="2">
      <c r="F11" s="315"/>
    </row>
    <row r="12" spans="1:10" s="178" customFormat="1" ht="16.5" customHeight="1" outlineLevel="1">
      <c r="A12" s="185"/>
      <c r="B12" s="184" t="s">
        <v>1758</v>
      </c>
      <c r="C12" s="183" t="s">
        <v>1757</v>
      </c>
      <c r="D12" s="182"/>
      <c r="E12" s="181"/>
      <c r="F12" s="316"/>
      <c r="G12" s="179">
        <f>SUBTOTAL(9,G13:G17)</f>
        <v>0</v>
      </c>
    </row>
    <row r="13" spans="1:10" s="171" customFormat="1" ht="24" outlineLevel="2">
      <c r="A13" s="177">
        <v>1</v>
      </c>
      <c r="B13" s="176" t="s">
        <v>1756</v>
      </c>
      <c r="C13" s="175" t="s">
        <v>1755</v>
      </c>
      <c r="D13" s="174" t="s">
        <v>2437</v>
      </c>
      <c r="E13" s="173">
        <v>1</v>
      </c>
      <c r="F13" s="314"/>
      <c r="G13" s="172">
        <f>E13*F13</f>
        <v>0</v>
      </c>
      <c r="H13" s="267"/>
      <c r="I13" s="267"/>
      <c r="J13" s="267"/>
    </row>
    <row r="14" spans="1:10" s="171" customFormat="1" ht="12" outlineLevel="2">
      <c r="A14" s="177">
        <v>2</v>
      </c>
      <c r="B14" s="176" t="s">
        <v>1754</v>
      </c>
      <c r="C14" s="175" t="s">
        <v>1753</v>
      </c>
      <c r="D14" s="174" t="s">
        <v>2437</v>
      </c>
      <c r="E14" s="173">
        <v>1</v>
      </c>
      <c r="F14" s="314"/>
      <c r="G14" s="172">
        <f>E14*F14</f>
        <v>0</v>
      </c>
      <c r="H14" s="267"/>
      <c r="I14" s="267"/>
      <c r="J14" s="267"/>
    </row>
    <row r="15" spans="1:10" s="171" customFormat="1" ht="24" outlineLevel="2">
      <c r="A15" s="177">
        <v>3</v>
      </c>
      <c r="B15" s="176" t="s">
        <v>1752</v>
      </c>
      <c r="C15" s="175" t="s">
        <v>1751</v>
      </c>
      <c r="D15" s="174" t="s">
        <v>2437</v>
      </c>
      <c r="E15" s="173">
        <v>1</v>
      </c>
      <c r="F15" s="314"/>
      <c r="G15" s="172">
        <f>E15*F15</f>
        <v>0</v>
      </c>
      <c r="H15" s="267"/>
      <c r="I15" s="267"/>
      <c r="J15" s="267"/>
    </row>
    <row r="16" spans="1:10" s="171" customFormat="1" ht="24" outlineLevel="2">
      <c r="A16" s="177">
        <v>4</v>
      </c>
      <c r="B16" s="176" t="s">
        <v>1750</v>
      </c>
      <c r="C16" s="175" t="s">
        <v>1749</v>
      </c>
      <c r="D16" s="174" t="s">
        <v>2437</v>
      </c>
      <c r="E16" s="173">
        <v>1</v>
      </c>
      <c r="F16" s="314"/>
      <c r="G16" s="172">
        <f>E16*F16</f>
        <v>0</v>
      </c>
      <c r="H16" s="267"/>
      <c r="I16" s="267"/>
      <c r="J16" s="267"/>
    </row>
    <row r="17" outlineLevel="2"/>
  </sheetData>
  <pageMargins left="0.70866141732283472" right="0.70866141732283472" top="0.78740157480314965" bottom="0.78740157480314965"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47"/>
  <sheetViews>
    <sheetView showGridLines="0" view="pageBreakPreview" zoomScaleNormal="100" zoomScaleSheetLayoutView="100" workbookViewId="0">
      <pane ySplit="3" topLeftCell="A4" activePane="bottomLeft" state="frozen"/>
      <selection pane="bottomLeft" activeCell="A2" sqref="A2"/>
    </sheetView>
  </sheetViews>
  <sheetFormatPr defaultRowHeight="12.75" outlineLevelRow="2"/>
  <cols>
    <col min="1" max="1" width="80.7109375" customWidth="1"/>
    <col min="2" max="2" width="15.7109375" customWidth="1"/>
  </cols>
  <sheetData>
    <row r="1" spans="1:2" ht="21.75" customHeight="1">
      <c r="A1" s="230" t="s">
        <v>2246</v>
      </c>
      <c r="B1" s="11"/>
    </row>
    <row r="2" spans="1:2" ht="21.75" customHeight="1">
      <c r="A2" s="231" t="s">
        <v>3198</v>
      </c>
      <c r="B2" s="11"/>
    </row>
    <row r="3" spans="1:2" ht="13.5" thickBot="1">
      <c r="A3" s="58" t="s">
        <v>17</v>
      </c>
      <c r="B3" s="58" t="s">
        <v>15</v>
      </c>
    </row>
    <row r="4" spans="1:2">
      <c r="A4" s="48"/>
      <c r="B4" s="49"/>
    </row>
    <row r="5" spans="1:2" s="273" customFormat="1" ht="16.5" customHeight="1">
      <c r="A5" s="271" t="s">
        <v>3185</v>
      </c>
      <c r="B5" s="272">
        <f>SUBTOTAL(9,B6:B45)</f>
        <v>0</v>
      </c>
    </row>
    <row r="6" spans="1:2" s="276" customFormat="1" ht="23.25" customHeight="1" outlineLevel="1">
      <c r="A6" s="322" t="s">
        <v>3186</v>
      </c>
      <c r="B6" s="323">
        <f>SUBTOTAL(9,B7:B36)</f>
        <v>0</v>
      </c>
    </row>
    <row r="7" spans="1:2" s="276" customFormat="1" ht="31.5" customHeight="1" outlineLevel="1">
      <c r="A7" s="274" t="str">
        <f>IF('SO_01.1_Stavební část'!$C$10=0,"",'SO_01.1_Stavební část'!$C$10)</f>
        <v>H: Oddíly prací HSV</v>
      </c>
      <c r="B7" s="275">
        <f>SUBTOTAL(9,B8:B15)</f>
        <v>0</v>
      </c>
    </row>
    <row r="8" spans="1:2" s="279" customFormat="1" ht="18.75" customHeight="1" outlineLevel="2">
      <c r="A8" s="277" t="str">
        <f>IF('SO_01.1_Stavební část'!$C$11=0,"",'SO_01.1_Stavební část'!$C$11)</f>
        <v>001.: Zemní práce</v>
      </c>
      <c r="B8" s="278" t="str">
        <f>IF('SO_01.1_Stavební část'!$I$11=0,"",'SO_01.1_Stavební část'!$I$11)</f>
        <v/>
      </c>
    </row>
    <row r="9" spans="1:2" s="279" customFormat="1" ht="18.75" customHeight="1" outlineLevel="2">
      <c r="A9" s="277" t="str">
        <f>IF('SO_01.1_Stavební část'!$C$58=0,"",'SO_01.1_Stavební část'!$C$58)</f>
        <v>0021: Úpravy podloží a základové spáry</v>
      </c>
      <c r="B9" s="278" t="str">
        <f>IF('SO_01.1_Stavební část'!$I$58=0,"",'SO_01.1_Stavební část'!$I$58)</f>
        <v/>
      </c>
    </row>
    <row r="10" spans="1:2" s="279" customFormat="1" ht="18.75" customHeight="1" outlineLevel="2">
      <c r="A10" s="277" t="str">
        <f>IF('SO_01.1_Stavební část'!$C$73=0,"",'SO_01.1_Stavební část'!$C$73)</f>
        <v>0027: Základy</v>
      </c>
      <c r="B10" s="278" t="str">
        <f>IF('SO_01.1_Stavební část'!$I$73=0,"",'SO_01.1_Stavební část'!$I$73)</f>
        <v/>
      </c>
    </row>
    <row r="11" spans="1:2" s="279" customFormat="1" ht="18.75" customHeight="1" outlineLevel="2">
      <c r="A11" s="277" t="str">
        <f>IF('SO_01.1_Stavební část'!$C$107=0,"",'SO_01.1_Stavební část'!$C$107)</f>
        <v>0063: Podlahy a podlahové konstrukce</v>
      </c>
      <c r="B11" s="278" t="str">
        <f>IF('SO_01.1_Stavební část'!$I$107=0,"",'SO_01.1_Stavební část'!$I$107)</f>
        <v/>
      </c>
    </row>
    <row r="12" spans="1:2" s="279" customFormat="1" ht="18.75" customHeight="1" outlineLevel="2">
      <c r="A12" s="277" t="str">
        <f>IF('SO_01.1_Stavební část'!$C$120=0,"",'SO_01.1_Stavební část'!$C$120)</f>
        <v>0094: Lešení, systémové bednění a stavební výtahy</v>
      </c>
      <c r="B12" s="278" t="str">
        <f>IF('SO_01.1_Stavební část'!$I$120=0,"",'SO_01.1_Stavební část'!$I$120)</f>
        <v/>
      </c>
    </row>
    <row r="13" spans="1:2" s="279" customFormat="1" ht="18.75" customHeight="1" outlineLevel="2">
      <c r="A13" s="277" t="str">
        <f>IF('SO_01.1_Stavební část'!$C$142=0,"",'SO_01.1_Stavební část'!$C$142)</f>
        <v>0095: Dokončovací konstrukce a práce pozemních staveb</v>
      </c>
      <c r="B13" s="278" t="str">
        <f>IF('SO_01.1_Stavební část'!$I$142=0,"",'SO_01.1_Stavební část'!$I$142)</f>
        <v/>
      </c>
    </row>
    <row r="14" spans="1:2" s="279" customFormat="1" ht="18.75" customHeight="1" outlineLevel="2">
      <c r="A14" s="277" t="str">
        <f>IF('SO_01.1_Stavební část'!$C$149=0,"",'SO_01.1_Stavební část'!$C$149)</f>
        <v>009M: Moduly</v>
      </c>
      <c r="B14" s="278" t="str">
        <f>IF('SO_01.1_Stavební část'!$I$149=0,"",'SO_01.1_Stavební část'!$I$149)</f>
        <v/>
      </c>
    </row>
    <row r="15" spans="1:2" s="279" customFormat="1" ht="18.75" customHeight="1" outlineLevel="2">
      <c r="A15" s="277" t="str">
        <f>IF('SO_01.1_Stavební část'!$C$226=0,"",'SO_01.1_Stavební část'!$C$226)</f>
        <v>099.: Přesun hmot HSV</v>
      </c>
      <c r="B15" s="278" t="str">
        <f>IF('SO_01.1_Stavební část'!$I$226=0,"",'SO_01.1_Stavební část'!$I$226)</f>
        <v/>
      </c>
    </row>
    <row r="16" spans="1:2" s="276" customFormat="1" ht="31.5" customHeight="1" outlineLevel="1">
      <c r="A16" s="274" t="str">
        <f>IF('SO_01.1_Stavební část'!$C$230=0,"",'SO_01.1_Stavební část'!$C$230)</f>
        <v>P: Oddíly prací PSV</v>
      </c>
      <c r="B16" s="275">
        <f>SUBTOTAL(9,B17:B36)</f>
        <v>0</v>
      </c>
    </row>
    <row r="17" spans="1:2" s="279" customFormat="1" ht="18.75" customHeight="1" outlineLevel="2">
      <c r="A17" s="277" t="str">
        <f>IF('SO_01.1_Stavební část'!$C$231=0,"",'SO_01.1_Stavební část'!$C$231)</f>
        <v>7111: Izolace proti vodě - spodní stavba</v>
      </c>
      <c r="B17" s="278" t="str">
        <f>IF('SO_01.1_Stavební část'!$I$231=0,"",'SO_01.1_Stavební část'!$I$231)</f>
        <v/>
      </c>
    </row>
    <row r="18" spans="1:2" s="279" customFormat="1" ht="18.75" customHeight="1" outlineLevel="2">
      <c r="A18" s="277" t="str">
        <f>IF('SO_01.1_Stavební část'!$C$253=0,"",'SO_01.1_Stavební část'!$C$253)</f>
        <v>712.: Povlakové krytiny</v>
      </c>
      <c r="B18" s="278" t="str">
        <f>IF('SO_01.1_Stavební část'!$I$253=0,"",'SO_01.1_Stavební část'!$I$253)</f>
        <v/>
      </c>
    </row>
    <row r="19" spans="1:2" s="279" customFormat="1" ht="18.75" customHeight="1" outlineLevel="2">
      <c r="A19" s="277" t="str">
        <f>IF('SO_01.1_Stavební část'!$C$265=0,"",'SO_01.1_Stavební část'!$C$265)</f>
        <v>7131: Izolace tepelné v podlahách</v>
      </c>
      <c r="B19" s="278" t="str">
        <f>IF('SO_01.1_Stavební část'!$I$265=0,"",'SO_01.1_Stavební část'!$I$265)</f>
        <v/>
      </c>
    </row>
    <row r="20" spans="1:2" s="279" customFormat="1" ht="18.75" customHeight="1" outlineLevel="2">
      <c r="A20" s="277" t="str">
        <f>IF('SO_01.1_Stavební část'!$C$312=0,"",'SO_01.1_Stavební část'!$C$312)</f>
        <v>7132: Izolace teplené stěn a stropů</v>
      </c>
      <c r="B20" s="278" t="str">
        <f>IF('SO_01.1_Stavební část'!$I$312=0,"",'SO_01.1_Stavební část'!$I$312)</f>
        <v/>
      </c>
    </row>
    <row r="21" spans="1:2" s="279" customFormat="1" ht="18.75" customHeight="1" outlineLevel="2">
      <c r="A21" s="277" t="str">
        <f>IF('SO_01.1_Stavební část'!$C$389=0,"",'SO_01.1_Stavební část'!$C$389)</f>
        <v>7133: Izolace tepelné střech</v>
      </c>
      <c r="B21" s="278" t="str">
        <f>IF('SO_01.1_Stavební část'!$I$389=0,"",'SO_01.1_Stavební část'!$I$389)</f>
        <v/>
      </c>
    </row>
    <row r="22" spans="1:2" s="279" customFormat="1" ht="18.75" customHeight="1" outlineLevel="2">
      <c r="A22" s="277" t="str">
        <f>IF('SO_01.1_Stavební část'!$C$396=0,"",'SO_01.1_Stavební část'!$C$396)</f>
        <v>7622: Stěny tesařské</v>
      </c>
      <c r="B22" s="278" t="str">
        <f>IF('SO_01.1_Stavební část'!$I$396=0,"",'SO_01.1_Stavební část'!$I$396)</f>
        <v/>
      </c>
    </row>
    <row r="23" spans="1:2" s="279" customFormat="1" ht="18.75" customHeight="1" outlineLevel="2">
      <c r="A23" s="277" t="str">
        <f>IF('SO_01.1_Stavební část'!$C$434=0,"",'SO_01.1_Stavební část'!$C$434)</f>
        <v>7625: Konstrukce tesařské - podlahy a podlahové konstrukce</v>
      </c>
      <c r="B23" s="278" t="str">
        <f>IF('SO_01.1_Stavební část'!$I$434=0,"",'SO_01.1_Stavební část'!$I$434)</f>
        <v/>
      </c>
    </row>
    <row r="24" spans="1:2" s="279" customFormat="1" ht="18.75" customHeight="1" outlineLevel="2">
      <c r="A24" s="277" t="str">
        <f>IF('SO_01.1_Stavební část'!$C$444=0,"",'SO_01.1_Stavební část'!$C$444)</f>
        <v>7631: Konstrukce montované - sádrokartonové</v>
      </c>
      <c r="B24" s="278" t="str">
        <f>IF('SO_01.1_Stavební část'!$I$444=0,"",'SO_01.1_Stavební část'!$I$444)</f>
        <v/>
      </c>
    </row>
    <row r="25" spans="1:2" s="279" customFormat="1" ht="18.75" customHeight="1" outlineLevel="2">
      <c r="A25" s="277" t="str">
        <f>IF('SO_01.1_Stavební část'!$C$778=0,"",'SO_01.1_Stavební část'!$C$778)</f>
        <v>7632: Konstrukce montované - sadrovlaknité</v>
      </c>
      <c r="B25" s="278" t="str">
        <f>IF('SO_01.1_Stavební část'!$I$778=0,"",'SO_01.1_Stavební část'!$I$778)</f>
        <v/>
      </c>
    </row>
    <row r="26" spans="1:2" s="279" customFormat="1" ht="18.75" customHeight="1" outlineLevel="2">
      <c r="A26" s="277" t="str">
        <f>IF('SO_01.1_Stavební část'!$C$794=0,"",'SO_01.1_Stavební část'!$C$794)</f>
        <v>764.: Konstrukce klempířské</v>
      </c>
      <c r="B26" s="278" t="str">
        <f>IF('SO_01.1_Stavební část'!$I$794=0,"",'SO_01.1_Stavební část'!$I$794)</f>
        <v/>
      </c>
    </row>
    <row r="27" spans="1:2" s="279" customFormat="1" ht="18.75" customHeight="1" outlineLevel="2">
      <c r="A27" s="277" t="str">
        <f>IF('SO_01.1_Stavební část'!$C$802=0,"",'SO_01.1_Stavební část'!$C$802)</f>
        <v>7663: Dveře vnitřní</v>
      </c>
      <c r="B27" s="278" t="str">
        <f>IF('SO_01.1_Stavební část'!$I$802=0,"",'SO_01.1_Stavební část'!$I$802)</f>
        <v/>
      </c>
    </row>
    <row r="28" spans="1:2" s="279" customFormat="1" ht="18.75" customHeight="1" outlineLevel="2">
      <c r="A28" s="277" t="str">
        <f>IF('SO_01.1_Stavební část'!$C$858=0,"",'SO_01.1_Stavební část'!$C$858)</f>
        <v>767.: Konstrukce zámečnické</v>
      </c>
      <c r="B28" s="278" t="str">
        <f>IF('SO_01.1_Stavební část'!$I$858=0,"",'SO_01.1_Stavební část'!$I$858)</f>
        <v/>
      </c>
    </row>
    <row r="29" spans="1:2" s="279" customFormat="1" ht="18.75" customHeight="1" outlineLevel="2">
      <c r="A29" s="277" t="str">
        <f>IF('SO_01.1_Stavební část'!$C$881=0,"",'SO_01.1_Stavební část'!$C$881)</f>
        <v>7672: Dveře vnější</v>
      </c>
      <c r="B29" s="278" t="str">
        <f>IF('SO_01.1_Stavební část'!$I$881=0,"",'SO_01.1_Stavební část'!$I$881)</f>
        <v/>
      </c>
    </row>
    <row r="30" spans="1:2" s="279" customFormat="1" ht="18.75" customHeight="1" outlineLevel="2">
      <c r="A30" s="277" t="str">
        <f>IF('SO_01.1_Stavební část'!$C$891=0,"",'SO_01.1_Stavební část'!$C$891)</f>
        <v>7677: Opláštění fasád</v>
      </c>
      <c r="B30" s="278" t="str">
        <f>IF('SO_01.1_Stavební část'!$I$891=0,"",'SO_01.1_Stavební část'!$I$891)</f>
        <v/>
      </c>
    </row>
    <row r="31" spans="1:2" s="279" customFormat="1" ht="18.75" customHeight="1" outlineLevel="2">
      <c r="A31" s="277" t="str">
        <f>IF('SO_01.1_Stavební část'!$C$961=0,"",'SO_01.1_Stavební část'!$C$961)</f>
        <v>768.: Plastová okna a dveře</v>
      </c>
      <c r="B31" s="278" t="str">
        <f>IF('SO_01.1_Stavební část'!$I$961=0,"",'SO_01.1_Stavební část'!$I$961)</f>
        <v/>
      </c>
    </row>
    <row r="32" spans="1:2" s="279" customFormat="1" ht="18.75" customHeight="1" outlineLevel="2">
      <c r="A32" s="277" t="str">
        <f>IF('SO_01.1_Stavební část'!$C$987=0,"",'SO_01.1_Stavební část'!$C$987)</f>
        <v>769.: Ostatní výrobky</v>
      </c>
      <c r="B32" s="278" t="str">
        <f>IF('SO_01.1_Stavební část'!$I$987=0,"",'SO_01.1_Stavební část'!$I$987)</f>
        <v/>
      </c>
    </row>
    <row r="33" spans="1:2" s="279" customFormat="1" ht="18.75" customHeight="1" outlineLevel="2">
      <c r="A33" s="277" t="str">
        <f>IF('SO_01.1_Stavební část'!$C$1001=0,"",'SO_01.1_Stavební část'!$C$1001)</f>
        <v>771.: Podlahy z dlaždic</v>
      </c>
      <c r="B33" s="278" t="str">
        <f>IF('SO_01.1_Stavební část'!$I$1001=0,"",'SO_01.1_Stavební část'!$I$1001)</f>
        <v/>
      </c>
    </row>
    <row r="34" spans="1:2" s="279" customFormat="1" ht="18.75" customHeight="1" outlineLevel="2">
      <c r="A34" s="277" t="str">
        <f>IF('SO_01.1_Stavební část'!$C$1011=0,"",'SO_01.1_Stavební část'!$C$1011)</f>
        <v>776.: Podlahy povlakové</v>
      </c>
      <c r="B34" s="278" t="str">
        <f>IF('SO_01.1_Stavební část'!$I$1011=0,"",'SO_01.1_Stavební část'!$I$1011)</f>
        <v/>
      </c>
    </row>
    <row r="35" spans="1:2" s="279" customFormat="1" ht="18.75" customHeight="1" outlineLevel="2">
      <c r="A35" s="277" t="str">
        <f>IF('SO_01.1_Stavební část'!$C$1068=0,"",'SO_01.1_Stavební část'!$C$1068)</f>
        <v>781.: Obklady keramické</v>
      </c>
      <c r="B35" s="278" t="str">
        <f>IF('SO_01.1_Stavební část'!$I$1068=0,"",'SO_01.1_Stavební část'!$I$1068)</f>
        <v/>
      </c>
    </row>
    <row r="36" spans="1:2" s="279" customFormat="1" ht="18.75" customHeight="1" outlineLevel="2">
      <c r="A36" s="277" t="str">
        <f>IF('SO_01.1_Stavební část'!$C$1239=0,"",'SO_01.1_Stavební část'!$C$1239)</f>
        <v>784.: Malby</v>
      </c>
      <c r="B36" s="278" t="str">
        <f>IF('SO_01.1_Stavební část'!$I$1239=0,"",'SO_01.1_Stavební část'!$I$1239)</f>
        <v/>
      </c>
    </row>
    <row r="37" spans="1:2" s="276" customFormat="1" ht="23.25" customHeight="1" outlineLevel="1">
      <c r="A37" s="322" t="s">
        <v>3187</v>
      </c>
      <c r="B37" s="323">
        <f>SUBTOTAL(9,B38:B45)</f>
        <v>0</v>
      </c>
    </row>
    <row r="38" spans="1:2" s="279" customFormat="1" ht="18.75" customHeight="1" outlineLevel="2">
      <c r="A38" s="277" t="s">
        <v>1748</v>
      </c>
      <c r="B38" s="278">
        <f>SO_01.2_ZTI!G8</f>
        <v>0</v>
      </c>
    </row>
    <row r="39" spans="1:2" s="279" customFormat="1" ht="18.75" customHeight="1" outlineLevel="2">
      <c r="A39" s="277" t="s">
        <v>1163</v>
      </c>
      <c r="B39" s="278">
        <f>'SO_01.2_ÚT '!G8</f>
        <v>0</v>
      </c>
    </row>
    <row r="40" spans="1:2" s="279" customFormat="1" ht="18.75" customHeight="1" outlineLevel="2">
      <c r="A40" s="277" t="s">
        <v>1407</v>
      </c>
      <c r="B40" s="278">
        <f>SO_01.2_Silnoproud!H8</f>
        <v>0</v>
      </c>
    </row>
    <row r="41" spans="1:2" s="279" customFormat="1" ht="18.75" customHeight="1" outlineLevel="2">
      <c r="A41" s="277" t="s">
        <v>1413</v>
      </c>
      <c r="B41" s="278">
        <f>SO_01.2_Slaboproud!H8</f>
        <v>0</v>
      </c>
    </row>
    <row r="42" spans="1:2" s="279" customFormat="1" ht="18.75" customHeight="1" outlineLevel="2">
      <c r="A42" s="277" t="s">
        <v>1419</v>
      </c>
      <c r="B42" s="278">
        <f>SO_01.2_CHL!G8</f>
        <v>0</v>
      </c>
    </row>
    <row r="43" spans="1:2" s="279" customFormat="1" ht="18.75" customHeight="1" outlineLevel="2">
      <c r="A43" s="277" t="s">
        <v>1445</v>
      </c>
      <c r="B43" s="278">
        <f>SO_01.2_VZT!H8</f>
        <v>0</v>
      </c>
    </row>
    <row r="44" spans="1:2" s="279" customFormat="1" ht="18.75" customHeight="1" outlineLevel="2">
      <c r="A44" s="277" t="s">
        <v>1613</v>
      </c>
      <c r="B44" s="278">
        <f>'SO_01.2_MAR '!G8</f>
        <v>0</v>
      </c>
    </row>
    <row r="45" spans="1:2" s="279" customFormat="1" ht="18.75" customHeight="1" outlineLevel="2">
      <c r="A45" s="277" t="s">
        <v>1614</v>
      </c>
      <c r="B45" s="278">
        <f>'TZ_201_Areálové rozvody'!G8</f>
        <v>0</v>
      </c>
    </row>
    <row r="46" spans="1:2" s="266" customFormat="1" ht="13.5" thickBot="1">
      <c r="A46" s="280"/>
    </row>
    <row r="47" spans="1:2" s="283" customFormat="1" ht="25.5" customHeight="1">
      <c r="A47" s="281" t="s">
        <v>357</v>
      </c>
      <c r="B47" s="282">
        <f>SUBTOTAL(9,B5:B46)</f>
        <v>0</v>
      </c>
    </row>
  </sheetData>
  <phoneticPr fontId="0" type="noConversion"/>
  <pageMargins left="0.78740157480314965" right="0.78740157480314965" top="0.78740157480314965" bottom="0.78740157480314965" header="0.39370078740157483" footer="0.39370078740157483"/>
  <pageSetup paperSize="9" scale="82" orientation="portrait" r:id="rId1"/>
  <headerFooter>
    <oddFooter>&amp;C&amp;8&amp;P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248"/>
  <sheetViews>
    <sheetView showGridLines="0" view="pageBreakPreview" zoomScaleNormal="100" zoomScaleSheetLayoutView="100" workbookViewId="0">
      <pane ySplit="3" topLeftCell="A4" activePane="bottomLeft" state="frozen"/>
      <selection activeCell="J5" sqref="J5"/>
      <selection pane="bottomLeft" activeCell="C2" sqref="C2"/>
    </sheetView>
  </sheetViews>
  <sheetFormatPr defaultRowHeight="12.75" outlineLevelRow="4"/>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hidden="1" customWidth="1"/>
    <col min="11" max="11" width="13.140625" bestFit="1" customWidth="1"/>
  </cols>
  <sheetData>
    <row r="1" spans="1:11" ht="21.6" customHeight="1">
      <c r="A1" s="10"/>
      <c r="B1" s="11"/>
      <c r="C1" s="230" t="s">
        <v>2246</v>
      </c>
      <c r="D1" s="11"/>
      <c r="E1" s="12"/>
      <c r="F1" s="13"/>
      <c r="G1" s="12"/>
      <c r="H1" s="13"/>
      <c r="I1" s="14"/>
    </row>
    <row r="2" spans="1:11" ht="21.6" customHeight="1">
      <c r="A2" s="10"/>
      <c r="B2" s="11"/>
      <c r="C2" s="231" t="s">
        <v>1747</v>
      </c>
      <c r="D2" s="11"/>
      <c r="E2" s="12"/>
      <c r="F2" s="13"/>
      <c r="G2" s="12"/>
      <c r="H2" s="13"/>
      <c r="I2" s="14"/>
    </row>
    <row r="3" spans="1:11" s="19" customFormat="1" ht="13.5" thickBot="1">
      <c r="A3" s="20" t="s">
        <v>59</v>
      </c>
      <c r="B3" s="20" t="s">
        <v>11</v>
      </c>
      <c r="C3" s="57" t="s">
        <v>17</v>
      </c>
      <c r="D3" s="20" t="s">
        <v>4</v>
      </c>
      <c r="E3" s="20" t="s">
        <v>516</v>
      </c>
      <c r="F3" s="20" t="s">
        <v>49</v>
      </c>
      <c r="G3" s="20" t="s">
        <v>273</v>
      </c>
      <c r="H3" s="20" t="s">
        <v>219</v>
      </c>
      <c r="I3" s="20" t="s">
        <v>15</v>
      </c>
      <c r="J3" s="223" t="s">
        <v>1812</v>
      </c>
      <c r="K3" s="58" t="s">
        <v>2439</v>
      </c>
    </row>
    <row r="4" spans="1:11" s="19" customFormat="1">
      <c r="A4" s="293"/>
      <c r="B4" s="293"/>
      <c r="C4" s="294"/>
      <c r="D4" s="293"/>
      <c r="E4" s="293"/>
      <c r="F4" s="293"/>
      <c r="G4" s="293"/>
      <c r="H4" s="293"/>
      <c r="I4" s="293"/>
      <c r="J4" s="223"/>
      <c r="K4" s="291"/>
    </row>
    <row r="5" spans="1:11" s="312" customFormat="1" ht="52.5" customHeight="1">
      <c r="A5" s="309"/>
      <c r="B5" s="309"/>
      <c r="C5" s="302" t="s">
        <v>3154</v>
      </c>
      <c r="D5" s="309"/>
      <c r="E5" s="309"/>
      <c r="F5" s="309"/>
      <c r="G5" s="309"/>
      <c r="H5" s="309"/>
      <c r="I5" s="309"/>
      <c r="J5" s="311"/>
      <c r="K5" s="310"/>
    </row>
    <row r="6" spans="1:11" s="312" customFormat="1" ht="24.75" customHeight="1">
      <c r="A6" s="309"/>
      <c r="B6" s="309"/>
      <c r="C6" s="302" t="s">
        <v>3137</v>
      </c>
      <c r="D6" s="309"/>
      <c r="E6" s="309"/>
      <c r="F6" s="309"/>
      <c r="G6" s="309"/>
      <c r="H6" s="309"/>
      <c r="I6" s="309"/>
      <c r="J6" s="311"/>
      <c r="K6" s="310"/>
    </row>
    <row r="7" spans="1:11" ht="11.25" customHeight="1">
      <c r="A7" s="2"/>
      <c r="B7" s="21"/>
      <c r="C7" s="22"/>
      <c r="D7" s="6"/>
      <c r="E7" s="2"/>
      <c r="F7" s="2"/>
      <c r="G7" s="2"/>
      <c r="H7" s="2"/>
      <c r="I7" s="2"/>
    </row>
    <row r="8" spans="1:11" s="23" customFormat="1" ht="19.5" customHeight="1">
      <c r="A8" s="24"/>
      <c r="B8" s="26"/>
      <c r="C8" s="26" t="s">
        <v>2438</v>
      </c>
      <c r="D8" s="25"/>
      <c r="E8" s="27"/>
      <c r="F8" s="28"/>
      <c r="G8" s="27"/>
      <c r="H8" s="28"/>
      <c r="I8" s="29">
        <f>SUBTOTAL(9,I10:I1248)</f>
        <v>0</v>
      </c>
      <c r="J8" s="269">
        <f>I8+'SO_01.1_Stavební část'!I230</f>
        <v>0</v>
      </c>
    </row>
    <row r="9" spans="1:11" s="23" customFormat="1" ht="57.75">
      <c r="A9" s="24"/>
      <c r="B9" s="26"/>
      <c r="C9" s="313" t="s">
        <v>3157</v>
      </c>
      <c r="D9" s="25"/>
      <c r="E9" s="27"/>
      <c r="F9" s="28"/>
      <c r="G9" s="27"/>
      <c r="H9" s="28"/>
      <c r="I9" s="29"/>
      <c r="J9" s="269"/>
    </row>
    <row r="10" spans="1:11" s="30" customFormat="1" ht="16.5" customHeight="1" outlineLevel="1">
      <c r="A10" s="216"/>
      <c r="B10" s="217"/>
      <c r="C10" s="217" t="s">
        <v>389</v>
      </c>
      <c r="D10" s="218"/>
      <c r="E10" s="219"/>
      <c r="F10" s="220"/>
      <c r="G10" s="219"/>
      <c r="H10" s="220"/>
      <c r="I10" s="221">
        <f>SUBTOTAL(9,I11:I229)</f>
        <v>0</v>
      </c>
      <c r="J10" s="222"/>
    </row>
    <row r="11" spans="1:11" s="245" customFormat="1" ht="16.5" customHeight="1" outlineLevel="2">
      <c r="A11" s="240"/>
      <c r="B11" s="241"/>
      <c r="C11" s="241" t="s">
        <v>360</v>
      </c>
      <c r="D11" s="242"/>
      <c r="E11" s="33"/>
      <c r="F11" s="243"/>
      <c r="G11" s="33"/>
      <c r="H11" s="243"/>
      <c r="I11" s="244">
        <f>SUBTOTAL(9,I12:I57)</f>
        <v>0</v>
      </c>
    </row>
    <row r="12" spans="1:11" s="213" customFormat="1" ht="12" outlineLevel="3">
      <c r="A12" s="246">
        <v>1</v>
      </c>
      <c r="B12" s="247" t="s">
        <v>112</v>
      </c>
      <c r="C12" s="248" t="s">
        <v>680</v>
      </c>
      <c r="D12" s="249" t="s">
        <v>6</v>
      </c>
      <c r="E12" s="39">
        <v>230</v>
      </c>
      <c r="F12" s="250">
        <v>0</v>
      </c>
      <c r="G12" s="39">
        <f>E12*(1+F12/100)</f>
        <v>230</v>
      </c>
      <c r="H12" s="250"/>
      <c r="I12" s="251">
        <f>G12*H12</f>
        <v>0</v>
      </c>
      <c r="K12" s="213" t="s">
        <v>2440</v>
      </c>
    </row>
    <row r="13" spans="1:11" s="214" customFormat="1" ht="11.25" outlineLevel="4">
      <c r="A13" s="252"/>
      <c r="B13" s="253"/>
      <c r="C13" s="254" t="s">
        <v>300</v>
      </c>
      <c r="D13" s="253"/>
      <c r="E13" s="44">
        <v>230</v>
      </c>
      <c r="F13" s="255"/>
      <c r="G13" s="46"/>
      <c r="H13" s="255"/>
      <c r="I13" s="256"/>
    </row>
    <row r="14" spans="1:11" s="213" customFormat="1" ht="12" outlineLevel="3">
      <c r="A14" s="246">
        <v>2</v>
      </c>
      <c r="B14" s="247" t="s">
        <v>113</v>
      </c>
      <c r="C14" s="248" t="s">
        <v>698</v>
      </c>
      <c r="D14" s="249" t="s">
        <v>6</v>
      </c>
      <c r="E14" s="39">
        <v>1140.7290000000003</v>
      </c>
      <c r="F14" s="250">
        <v>0</v>
      </c>
      <c r="G14" s="39">
        <f>E14*(1+F14/100)</f>
        <v>1140.7290000000003</v>
      </c>
      <c r="H14" s="250"/>
      <c r="I14" s="251">
        <f>G14*H14</f>
        <v>0</v>
      </c>
      <c r="K14" s="213" t="s">
        <v>2440</v>
      </c>
    </row>
    <row r="15" spans="1:11" s="214" customFormat="1" ht="11.25" outlineLevel="4">
      <c r="A15" s="252"/>
      <c r="B15" s="253"/>
      <c r="C15" s="254" t="s">
        <v>618</v>
      </c>
      <c r="D15" s="253"/>
      <c r="E15" s="44">
        <v>0</v>
      </c>
      <c r="F15" s="255"/>
      <c r="G15" s="46"/>
      <c r="H15" s="255"/>
      <c r="I15" s="256"/>
    </row>
    <row r="16" spans="1:11" s="214" customFormat="1" ht="11.25" outlineLevel="4">
      <c r="A16" s="252"/>
      <c r="B16" s="253"/>
      <c r="C16" s="254" t="s">
        <v>645</v>
      </c>
      <c r="D16" s="253"/>
      <c r="E16" s="44">
        <v>0</v>
      </c>
      <c r="F16" s="255"/>
      <c r="G16" s="46"/>
      <c r="H16" s="255"/>
      <c r="I16" s="256"/>
    </row>
    <row r="17" spans="1:11" s="214" customFormat="1" ht="11.25" outlineLevel="4">
      <c r="A17" s="252"/>
      <c r="B17" s="253"/>
      <c r="C17" s="254" t="s">
        <v>657</v>
      </c>
      <c r="D17" s="253"/>
      <c r="E17" s="44">
        <v>0</v>
      </c>
      <c r="F17" s="255"/>
      <c r="G17" s="46"/>
      <c r="H17" s="255"/>
      <c r="I17" s="256"/>
    </row>
    <row r="18" spans="1:11" s="214" customFormat="1" ht="11.25" outlineLevel="4">
      <c r="A18" s="252"/>
      <c r="B18" s="253"/>
      <c r="C18" s="254" t="s">
        <v>318</v>
      </c>
      <c r="D18" s="253"/>
      <c r="E18" s="44">
        <v>0</v>
      </c>
      <c r="F18" s="255"/>
      <c r="G18" s="46"/>
      <c r="H18" s="255"/>
      <c r="I18" s="256"/>
    </row>
    <row r="19" spans="1:11" s="214" customFormat="1" ht="11.25" outlineLevel="4">
      <c r="A19" s="252"/>
      <c r="B19" s="253"/>
      <c r="C19" s="254" t="s">
        <v>388</v>
      </c>
      <c r="D19" s="253"/>
      <c r="E19" s="44">
        <v>1014.3825000000002</v>
      </c>
      <c r="F19" s="255"/>
      <c r="G19" s="46"/>
      <c r="H19" s="255"/>
      <c r="I19" s="256"/>
    </row>
    <row r="20" spans="1:11" s="214" customFormat="1" ht="11.25" outlineLevel="4">
      <c r="A20" s="252"/>
      <c r="B20" s="253"/>
      <c r="C20" s="254" t="s">
        <v>358</v>
      </c>
      <c r="D20" s="253"/>
      <c r="E20" s="44">
        <v>0</v>
      </c>
      <c r="F20" s="255"/>
      <c r="G20" s="46"/>
      <c r="H20" s="255"/>
      <c r="I20" s="256"/>
    </row>
    <row r="21" spans="1:11" s="214" customFormat="1" ht="11.25" outlineLevel="4">
      <c r="A21" s="252"/>
      <c r="B21" s="253"/>
      <c r="C21" s="254" t="s">
        <v>532</v>
      </c>
      <c r="D21" s="253"/>
      <c r="E21" s="44">
        <v>126.34650000000001</v>
      </c>
      <c r="F21" s="255"/>
      <c r="G21" s="46"/>
      <c r="H21" s="255"/>
      <c r="I21" s="256"/>
    </row>
    <row r="22" spans="1:11" s="213" customFormat="1" ht="12" outlineLevel="3">
      <c r="A22" s="246">
        <v>3</v>
      </c>
      <c r="B22" s="247" t="s">
        <v>114</v>
      </c>
      <c r="C22" s="248" t="s">
        <v>693</v>
      </c>
      <c r="D22" s="249" t="s">
        <v>6</v>
      </c>
      <c r="E22" s="39">
        <v>38.597999999999999</v>
      </c>
      <c r="F22" s="250">
        <v>0</v>
      </c>
      <c r="G22" s="39">
        <f>E22*(1+F22/100)</f>
        <v>38.597999999999999</v>
      </c>
      <c r="H22" s="250"/>
      <c r="I22" s="251">
        <f>G22*H22</f>
        <v>0</v>
      </c>
      <c r="K22" s="213" t="s">
        <v>2440</v>
      </c>
    </row>
    <row r="23" spans="1:11" s="214" customFormat="1" ht="11.25" outlineLevel="4">
      <c r="A23" s="252"/>
      <c r="B23" s="253"/>
      <c r="C23" s="254" t="s">
        <v>398</v>
      </c>
      <c r="D23" s="253"/>
      <c r="E23" s="44">
        <v>0</v>
      </c>
      <c r="F23" s="255"/>
      <c r="G23" s="46"/>
      <c r="H23" s="255"/>
      <c r="I23" s="256"/>
    </row>
    <row r="24" spans="1:11" s="214" customFormat="1" ht="11.25" outlineLevel="4">
      <c r="A24" s="252"/>
      <c r="B24" s="253"/>
      <c r="C24" s="254" t="s">
        <v>3220</v>
      </c>
      <c r="D24" s="253"/>
      <c r="E24" s="44">
        <v>6.8</v>
      </c>
      <c r="F24" s="255"/>
      <c r="G24" s="46"/>
      <c r="H24" s="255"/>
      <c r="I24" s="256"/>
    </row>
    <row r="25" spans="1:11" s="214" customFormat="1" ht="11.25" outlineLevel="4">
      <c r="A25" s="252"/>
      <c r="B25" s="253"/>
      <c r="C25" s="254" t="s">
        <v>3221</v>
      </c>
      <c r="D25" s="253"/>
      <c r="E25" s="44">
        <v>6.9059999999999997</v>
      </c>
      <c r="F25" s="255"/>
      <c r="G25" s="46"/>
      <c r="H25" s="255"/>
      <c r="I25" s="256"/>
    </row>
    <row r="26" spans="1:11" s="214" customFormat="1" ht="11.25" outlineLevel="4">
      <c r="A26" s="252"/>
      <c r="B26" s="253"/>
      <c r="C26" s="254" t="s">
        <v>376</v>
      </c>
      <c r="D26" s="253"/>
      <c r="E26" s="44"/>
      <c r="F26" s="255"/>
      <c r="G26" s="46"/>
      <c r="H26" s="255"/>
      <c r="I26" s="256"/>
    </row>
    <row r="27" spans="1:11" s="214" customFormat="1" ht="11.25" outlineLevel="4">
      <c r="A27" s="252"/>
      <c r="B27" s="253"/>
      <c r="C27" s="254" t="s">
        <v>3222</v>
      </c>
      <c r="D27" s="253"/>
      <c r="E27" s="44">
        <v>7.22</v>
      </c>
      <c r="F27" s="255"/>
      <c r="G27" s="46"/>
      <c r="H27" s="255"/>
      <c r="I27" s="256"/>
    </row>
    <row r="28" spans="1:11" s="214" customFormat="1" ht="11.25" outlineLevel="4">
      <c r="A28" s="252"/>
      <c r="B28" s="253"/>
      <c r="C28" s="254" t="s">
        <v>3223</v>
      </c>
      <c r="D28" s="253"/>
      <c r="E28" s="44">
        <v>10.231</v>
      </c>
      <c r="F28" s="255"/>
      <c r="G28" s="46"/>
      <c r="H28" s="255"/>
      <c r="I28" s="256"/>
    </row>
    <row r="29" spans="1:11" s="214" customFormat="1" ht="11.25" outlineLevel="4">
      <c r="A29" s="252"/>
      <c r="B29" s="253"/>
      <c r="C29" s="254" t="s">
        <v>3224</v>
      </c>
      <c r="D29" s="253"/>
      <c r="E29" s="44">
        <v>1.6359999999999999</v>
      </c>
      <c r="F29" s="255"/>
      <c r="G29" s="46"/>
      <c r="H29" s="255"/>
      <c r="I29" s="256"/>
    </row>
    <row r="30" spans="1:11" s="214" customFormat="1" ht="11.25" outlineLevel="4">
      <c r="A30" s="252"/>
      <c r="B30" s="253"/>
      <c r="C30" s="254" t="s">
        <v>3225</v>
      </c>
      <c r="D30" s="253"/>
      <c r="E30" s="44">
        <v>2.9550000000000001</v>
      </c>
      <c r="F30" s="255"/>
      <c r="G30" s="46"/>
      <c r="H30" s="255"/>
      <c r="I30" s="256"/>
    </row>
    <row r="31" spans="1:11" s="214" customFormat="1" ht="11.25" outlineLevel="4">
      <c r="A31" s="252"/>
      <c r="B31" s="253"/>
      <c r="C31" s="254" t="s">
        <v>3272</v>
      </c>
      <c r="D31" s="253"/>
      <c r="E31" s="44"/>
      <c r="F31" s="255"/>
      <c r="G31" s="46"/>
      <c r="H31" s="255"/>
      <c r="I31" s="256"/>
    </row>
    <row r="32" spans="1:11" s="214" customFormat="1" ht="11.25" outlineLevel="4">
      <c r="A32" s="252"/>
      <c r="B32" s="253"/>
      <c r="C32" s="254" t="s">
        <v>3273</v>
      </c>
      <c r="D32" s="253"/>
      <c r="E32" s="329">
        <f>9.5*0.5*0.6</f>
        <v>2.85</v>
      </c>
      <c r="F32" s="255"/>
      <c r="G32" s="46"/>
      <c r="H32" s="255"/>
      <c r="I32" s="256"/>
    </row>
    <row r="33" spans="1:11" s="213" customFormat="1" ht="24" outlineLevel="3">
      <c r="A33" s="246">
        <v>3</v>
      </c>
      <c r="B33" s="247" t="s">
        <v>3219</v>
      </c>
      <c r="C33" s="248" t="s">
        <v>3218</v>
      </c>
      <c r="D33" s="249" t="s">
        <v>6</v>
      </c>
      <c r="E33" s="39">
        <v>14.734999999999999</v>
      </c>
      <c r="F33" s="250">
        <v>0</v>
      </c>
      <c r="G33" s="39">
        <f>E33*(1+F33/100)</f>
        <v>14.734999999999999</v>
      </c>
      <c r="H33" s="250"/>
      <c r="I33" s="251">
        <f>G33*H33</f>
        <v>0</v>
      </c>
      <c r="K33" s="213" t="s">
        <v>2440</v>
      </c>
    </row>
    <row r="34" spans="1:11" s="214" customFormat="1" ht="11.25" outlineLevel="4">
      <c r="A34" s="252"/>
      <c r="B34" s="253"/>
      <c r="C34" s="254" t="s">
        <v>376</v>
      </c>
      <c r="D34" s="253"/>
      <c r="E34" s="44">
        <v>0</v>
      </c>
      <c r="F34" s="255"/>
      <c r="G34" s="46"/>
      <c r="H34" s="255"/>
      <c r="I34" s="256"/>
    </row>
    <row r="35" spans="1:11" s="214" customFormat="1" ht="11.25" outlineLevel="4">
      <c r="A35" s="252"/>
      <c r="B35" s="253"/>
      <c r="C35" s="254" t="s">
        <v>3226</v>
      </c>
      <c r="D35" s="253"/>
      <c r="E35" s="44">
        <v>14.734999999999999</v>
      </c>
      <c r="F35" s="255"/>
      <c r="G35" s="46"/>
      <c r="H35" s="255"/>
      <c r="I35" s="256"/>
    </row>
    <row r="36" spans="1:11" s="213" customFormat="1" ht="24" outlineLevel="3">
      <c r="A36" s="246">
        <v>4</v>
      </c>
      <c r="B36" s="247" t="s">
        <v>232</v>
      </c>
      <c r="C36" s="248" t="s">
        <v>764</v>
      </c>
      <c r="D36" s="249" t="s">
        <v>6</v>
      </c>
      <c r="E36" s="39">
        <v>2118.3200000000002</v>
      </c>
      <c r="F36" s="250">
        <v>0</v>
      </c>
      <c r="G36" s="39">
        <f>E36*(1+F36/100)</f>
        <v>2118.3200000000002</v>
      </c>
      <c r="H36" s="250"/>
      <c r="I36" s="251">
        <f>G36*H36</f>
        <v>0</v>
      </c>
    </row>
    <row r="37" spans="1:11" s="214" customFormat="1" ht="11.25" outlineLevel="4">
      <c r="A37" s="252"/>
      <c r="B37" s="253"/>
      <c r="C37" s="254" t="s">
        <v>110</v>
      </c>
      <c r="D37" s="253"/>
      <c r="E37" s="44">
        <v>2118.3200000000002</v>
      </c>
      <c r="F37" s="255"/>
      <c r="G37" s="46"/>
      <c r="H37" s="255"/>
      <c r="I37" s="256"/>
    </row>
    <row r="38" spans="1:11" s="213" customFormat="1" ht="12" outlineLevel="3">
      <c r="A38" s="246">
        <v>5</v>
      </c>
      <c r="B38" s="247" t="s">
        <v>115</v>
      </c>
      <c r="C38" s="248" t="s">
        <v>665</v>
      </c>
      <c r="D38" s="249" t="s">
        <v>6</v>
      </c>
      <c r="E38" s="39">
        <v>1059.1600000000001</v>
      </c>
      <c r="F38" s="250">
        <v>0</v>
      </c>
      <c r="G38" s="39">
        <f>E38*(1+F38/100)</f>
        <v>1059.1600000000001</v>
      </c>
      <c r="H38" s="250"/>
      <c r="I38" s="251">
        <f>G38*H38</f>
        <v>0</v>
      </c>
      <c r="K38" s="213" t="s">
        <v>2440</v>
      </c>
    </row>
    <row r="39" spans="1:11" s="213" customFormat="1" ht="12" outlineLevel="3">
      <c r="A39" s="246">
        <v>6</v>
      </c>
      <c r="B39" s="247" t="s">
        <v>116</v>
      </c>
      <c r="C39" s="248" t="s">
        <v>709</v>
      </c>
      <c r="D39" s="249" t="s">
        <v>6</v>
      </c>
      <c r="E39" s="39">
        <v>1059.1597000000002</v>
      </c>
      <c r="F39" s="250">
        <v>0</v>
      </c>
      <c r="G39" s="39">
        <f>E39*(1+F39/100)</f>
        <v>1059.1597000000002</v>
      </c>
      <c r="H39" s="250"/>
      <c r="I39" s="251">
        <f>G39*H39</f>
        <v>0</v>
      </c>
      <c r="K39" s="213" t="s">
        <v>2440</v>
      </c>
    </row>
    <row r="40" spans="1:11" s="214" customFormat="1" ht="22.5" outlineLevel="4">
      <c r="A40" s="252"/>
      <c r="B40" s="253"/>
      <c r="C40" s="254" t="s">
        <v>738</v>
      </c>
      <c r="D40" s="253"/>
      <c r="E40" s="44">
        <v>0</v>
      </c>
      <c r="F40" s="255"/>
      <c r="G40" s="46"/>
      <c r="H40" s="255"/>
      <c r="I40" s="256"/>
    </row>
    <row r="41" spans="1:11" s="214" customFormat="1" ht="11.25" outlineLevel="4">
      <c r="A41" s="252"/>
      <c r="B41" s="253"/>
      <c r="C41" s="254" t="s">
        <v>318</v>
      </c>
      <c r="D41" s="253"/>
      <c r="E41" s="44">
        <v>0</v>
      </c>
      <c r="F41" s="255"/>
      <c r="G41" s="46"/>
      <c r="H41" s="255"/>
      <c r="I41" s="256"/>
    </row>
    <row r="42" spans="1:11" s="214" customFormat="1" ht="11.25" outlineLevel="4">
      <c r="A42" s="252"/>
      <c r="B42" s="253"/>
      <c r="C42" s="254" t="s">
        <v>406</v>
      </c>
      <c r="D42" s="253"/>
      <c r="E42" s="44">
        <v>1057.6500000000001</v>
      </c>
      <c r="F42" s="255"/>
      <c r="G42" s="46"/>
      <c r="H42" s="255"/>
      <c r="I42" s="256"/>
    </row>
    <row r="43" spans="1:11" s="214" customFormat="1" ht="11.25" outlineLevel="4">
      <c r="A43" s="252"/>
      <c r="B43" s="253"/>
      <c r="C43" s="254" t="s">
        <v>358</v>
      </c>
      <c r="D43" s="253"/>
      <c r="E43" s="44">
        <v>0</v>
      </c>
      <c r="F43" s="255"/>
      <c r="G43" s="46"/>
      <c r="H43" s="255"/>
      <c r="I43" s="256"/>
    </row>
    <row r="44" spans="1:11" s="214" customFormat="1" ht="11.25" outlineLevel="4">
      <c r="A44" s="252"/>
      <c r="B44" s="253"/>
      <c r="C44" s="254" t="s">
        <v>532</v>
      </c>
      <c r="D44" s="253"/>
      <c r="E44" s="44">
        <v>126.34650000000001</v>
      </c>
      <c r="F44" s="255"/>
      <c r="G44" s="46"/>
      <c r="H44" s="255"/>
      <c r="I44" s="256"/>
    </row>
    <row r="45" spans="1:11" s="214" customFormat="1" ht="11.25" outlineLevel="4">
      <c r="A45" s="252"/>
      <c r="B45" s="253"/>
      <c r="C45" s="254" t="s">
        <v>554</v>
      </c>
      <c r="D45" s="253"/>
      <c r="E45" s="44">
        <v>0</v>
      </c>
      <c r="F45" s="255"/>
      <c r="G45" s="46"/>
      <c r="H45" s="255"/>
      <c r="I45" s="256"/>
    </row>
    <row r="46" spans="1:11" s="214" customFormat="1" ht="11.25" outlineLevel="4">
      <c r="A46" s="252"/>
      <c r="B46" s="253"/>
      <c r="C46" s="254" t="s">
        <v>355</v>
      </c>
      <c r="D46" s="253"/>
      <c r="E46" s="44">
        <v>0</v>
      </c>
      <c r="F46" s="255"/>
      <c r="G46" s="46"/>
      <c r="H46" s="255"/>
      <c r="I46" s="256"/>
    </row>
    <row r="47" spans="1:11" s="214" customFormat="1" ht="11.25" outlineLevel="4">
      <c r="A47" s="252"/>
      <c r="B47" s="253"/>
      <c r="C47" s="254" t="s">
        <v>535</v>
      </c>
      <c r="D47" s="253"/>
      <c r="E47" s="44">
        <v>-11.259600000000002</v>
      </c>
      <c r="F47" s="255"/>
      <c r="G47" s="46"/>
      <c r="H47" s="255"/>
      <c r="I47" s="256"/>
    </row>
    <row r="48" spans="1:11" s="214" customFormat="1" ht="11.25" outlineLevel="4">
      <c r="A48" s="252"/>
      <c r="B48" s="253"/>
      <c r="C48" s="254" t="s">
        <v>349</v>
      </c>
      <c r="D48" s="253"/>
      <c r="E48" s="44">
        <v>0</v>
      </c>
      <c r="F48" s="255"/>
      <c r="G48" s="46"/>
      <c r="H48" s="255"/>
      <c r="I48" s="256"/>
    </row>
    <row r="49" spans="1:11" s="214" customFormat="1" ht="33.75" outlineLevel="4">
      <c r="A49" s="252"/>
      <c r="B49" s="253"/>
      <c r="C49" s="254" t="s">
        <v>648</v>
      </c>
      <c r="D49" s="253"/>
      <c r="E49" s="44">
        <v>-113.57720000000002</v>
      </c>
      <c r="F49" s="255"/>
      <c r="G49" s="46"/>
      <c r="H49" s="255"/>
      <c r="I49" s="256"/>
    </row>
    <row r="50" spans="1:11" s="213" customFormat="1" ht="12" customHeight="1" outlineLevel="3">
      <c r="A50" s="246">
        <v>7</v>
      </c>
      <c r="B50" s="247" t="s">
        <v>233</v>
      </c>
      <c r="C50" s="248" t="s">
        <v>733</v>
      </c>
      <c r="D50" s="249" t="s">
        <v>6</v>
      </c>
      <c r="E50" s="39">
        <v>134.89599999999999</v>
      </c>
      <c r="F50" s="250">
        <v>0</v>
      </c>
      <c r="G50" s="39">
        <f>E50*(1+F50/100)</f>
        <v>134.89599999999999</v>
      </c>
      <c r="H50" s="250"/>
      <c r="I50" s="251">
        <f>G50*H50</f>
        <v>0</v>
      </c>
    </row>
    <row r="51" spans="1:11" s="214" customFormat="1" ht="11.25" outlineLevel="4">
      <c r="A51" s="252"/>
      <c r="B51" s="253"/>
      <c r="C51" s="254" t="s">
        <v>45</v>
      </c>
      <c r="D51" s="253"/>
      <c r="E51" s="44">
        <v>0</v>
      </c>
      <c r="F51" s="255"/>
      <c r="G51" s="46"/>
      <c r="H51" s="255"/>
      <c r="I51" s="256"/>
    </row>
    <row r="52" spans="1:11" s="214" customFormat="1" ht="11.25" outlineLevel="4">
      <c r="A52" s="252"/>
      <c r="B52" s="253"/>
      <c r="C52" s="254" t="s">
        <v>3275</v>
      </c>
      <c r="D52" s="253"/>
      <c r="E52" s="254">
        <f>1140.7229+38.598+14.735</f>
        <v>1194.0558999999998</v>
      </c>
      <c r="F52" s="255"/>
      <c r="G52" s="46"/>
      <c r="H52" s="255"/>
      <c r="I52" s="256"/>
    </row>
    <row r="53" spans="1:11" s="214" customFormat="1" ht="11.25" outlineLevel="4">
      <c r="A53" s="252"/>
      <c r="B53" s="253"/>
      <c r="C53" s="254" t="s">
        <v>46</v>
      </c>
      <c r="D53" s="253"/>
      <c r="E53" s="44">
        <v>0</v>
      </c>
      <c r="F53" s="255"/>
      <c r="G53" s="46"/>
      <c r="H53" s="255"/>
      <c r="I53" s="256"/>
    </row>
    <row r="54" spans="1:11" s="214" customFormat="1" ht="11.25" outlineLevel="4">
      <c r="A54" s="252"/>
      <c r="B54" s="253"/>
      <c r="C54" s="254" t="s">
        <v>60</v>
      </c>
      <c r="D54" s="253"/>
      <c r="E54" s="44">
        <v>-1059.1600000000001</v>
      </c>
      <c r="F54" s="255"/>
      <c r="G54" s="46"/>
      <c r="H54" s="255"/>
      <c r="I54" s="256"/>
    </row>
    <row r="55" spans="1:11" s="213" customFormat="1" ht="12" outlineLevel="3">
      <c r="A55" s="246">
        <v>8</v>
      </c>
      <c r="B55" s="247" t="s">
        <v>234</v>
      </c>
      <c r="C55" s="248" t="s">
        <v>392</v>
      </c>
      <c r="D55" s="249" t="s">
        <v>6</v>
      </c>
      <c r="E55" s="39">
        <v>134.89599999999999</v>
      </c>
      <c r="F55" s="250">
        <v>0</v>
      </c>
      <c r="G55" s="39">
        <f>E55*(1+F55/100)</f>
        <v>134.89599999999999</v>
      </c>
      <c r="H55" s="250"/>
      <c r="I55" s="251">
        <f>G55*H55</f>
        <v>0</v>
      </c>
    </row>
    <row r="56" spans="1:11" s="213" customFormat="1" ht="12" outlineLevel="3">
      <c r="A56" s="246">
        <v>9</v>
      </c>
      <c r="B56" s="247" t="s">
        <v>3276</v>
      </c>
      <c r="C56" s="248" t="s">
        <v>3274</v>
      </c>
      <c r="D56" s="249" t="s">
        <v>6</v>
      </c>
      <c r="E56" s="39">
        <v>4.75</v>
      </c>
      <c r="F56" s="250">
        <v>0</v>
      </c>
      <c r="G56" s="39">
        <f>E56*(1+F56/100)</f>
        <v>4.75</v>
      </c>
      <c r="H56" s="250"/>
      <c r="I56" s="251">
        <f>G56*H56</f>
        <v>0</v>
      </c>
    </row>
    <row r="57" spans="1:11" s="262" customFormat="1" ht="12.75" customHeight="1" outlineLevel="3">
      <c r="A57" s="257"/>
      <c r="B57" s="258"/>
      <c r="C57" s="259"/>
      <c r="D57" s="258"/>
      <c r="E57" s="54"/>
      <c r="F57" s="260"/>
      <c r="G57" s="54"/>
      <c r="H57" s="260"/>
      <c r="I57" s="261"/>
    </row>
    <row r="58" spans="1:11" s="245" customFormat="1" ht="16.5" customHeight="1" outlineLevel="2">
      <c r="A58" s="240"/>
      <c r="B58" s="241"/>
      <c r="C58" s="241" t="s">
        <v>641</v>
      </c>
      <c r="D58" s="242"/>
      <c r="E58" s="33"/>
      <c r="F58" s="243"/>
      <c r="G58" s="33"/>
      <c r="H58" s="243"/>
      <c r="I58" s="244">
        <f>SUBTOTAL(9,I59:I72)</f>
        <v>0</v>
      </c>
    </row>
    <row r="59" spans="1:11" s="213" customFormat="1" ht="12" outlineLevel="3">
      <c r="A59" s="246">
        <v>1</v>
      </c>
      <c r="B59" s="247" t="s">
        <v>118</v>
      </c>
      <c r="C59" s="248" t="s">
        <v>686</v>
      </c>
      <c r="D59" s="249" t="s">
        <v>6</v>
      </c>
      <c r="E59" s="39">
        <v>114.9768</v>
      </c>
      <c r="F59" s="250">
        <v>0</v>
      </c>
      <c r="G59" s="39">
        <f>E59*(1+F59/100)</f>
        <v>114.9768</v>
      </c>
      <c r="H59" s="250"/>
      <c r="I59" s="251">
        <f>G59*H59</f>
        <v>0</v>
      </c>
      <c r="K59" s="213" t="s">
        <v>2440</v>
      </c>
    </row>
    <row r="60" spans="1:11" s="214" customFormat="1" ht="11.25" outlineLevel="4">
      <c r="A60" s="252"/>
      <c r="B60" s="253"/>
      <c r="C60" s="254" t="s">
        <v>265</v>
      </c>
      <c r="D60" s="253"/>
      <c r="E60" s="44">
        <v>132</v>
      </c>
      <c r="F60" s="255"/>
      <c r="G60" s="46"/>
      <c r="H60" s="255"/>
      <c r="I60" s="256"/>
    </row>
    <row r="61" spans="1:11" s="214" customFormat="1" ht="11.25" outlineLevel="4">
      <c r="A61" s="252"/>
      <c r="B61" s="253"/>
      <c r="C61" s="254" t="s">
        <v>635</v>
      </c>
      <c r="D61" s="253"/>
      <c r="E61" s="44">
        <v>0</v>
      </c>
      <c r="F61" s="255"/>
      <c r="G61" s="46"/>
      <c r="H61" s="255"/>
      <c r="I61" s="256"/>
    </row>
    <row r="62" spans="1:11" s="214" customFormat="1" ht="11.25" outlineLevel="4">
      <c r="A62" s="252"/>
      <c r="B62" s="253"/>
      <c r="C62" s="254" t="s">
        <v>355</v>
      </c>
      <c r="D62" s="253"/>
      <c r="E62" s="44">
        <v>0</v>
      </c>
      <c r="F62" s="255"/>
      <c r="G62" s="46"/>
      <c r="H62" s="255"/>
      <c r="I62" s="256"/>
    </row>
    <row r="63" spans="1:11" s="214" customFormat="1" ht="11.25" outlineLevel="4">
      <c r="A63" s="252"/>
      <c r="B63" s="253"/>
      <c r="C63" s="254" t="s">
        <v>534</v>
      </c>
      <c r="D63" s="253"/>
      <c r="E63" s="44">
        <v>-1.5354000000000001</v>
      </c>
      <c r="F63" s="255"/>
      <c r="G63" s="46"/>
      <c r="H63" s="255"/>
      <c r="I63" s="256"/>
    </row>
    <row r="64" spans="1:11" s="214" customFormat="1" ht="11.25" outlineLevel="4">
      <c r="A64" s="252"/>
      <c r="B64" s="253"/>
      <c r="C64" s="254" t="s">
        <v>349</v>
      </c>
      <c r="D64" s="253"/>
      <c r="E64" s="44">
        <v>0</v>
      </c>
      <c r="F64" s="255"/>
      <c r="G64" s="46"/>
      <c r="H64" s="255"/>
      <c r="I64" s="256"/>
    </row>
    <row r="65" spans="1:11" s="214" customFormat="1" ht="33.75" outlineLevel="4">
      <c r="A65" s="252"/>
      <c r="B65" s="253"/>
      <c r="C65" s="254" t="s">
        <v>647</v>
      </c>
      <c r="D65" s="253"/>
      <c r="E65" s="44">
        <v>-15.4878</v>
      </c>
      <c r="F65" s="255"/>
      <c r="G65" s="46"/>
      <c r="H65" s="255"/>
      <c r="I65" s="256"/>
    </row>
    <row r="66" spans="1:11" s="213" customFormat="1" ht="12" outlineLevel="3">
      <c r="A66" s="246">
        <v>2</v>
      </c>
      <c r="B66" s="247" t="s">
        <v>130</v>
      </c>
      <c r="C66" s="248" t="s">
        <v>678</v>
      </c>
      <c r="D66" s="249" t="s">
        <v>6</v>
      </c>
      <c r="E66" s="39">
        <v>52.8</v>
      </c>
      <c r="F66" s="250">
        <v>0</v>
      </c>
      <c r="G66" s="39">
        <f>E66*(1+F66/100)</f>
        <v>52.8</v>
      </c>
      <c r="H66" s="250"/>
      <c r="I66" s="251">
        <f>G66*H66</f>
        <v>0</v>
      </c>
      <c r="K66" s="213" t="s">
        <v>2440</v>
      </c>
    </row>
    <row r="67" spans="1:11" s="214" customFormat="1" ht="11.25" outlineLevel="4">
      <c r="A67" s="252"/>
      <c r="B67" s="253"/>
      <c r="C67" s="254" t="s">
        <v>264</v>
      </c>
      <c r="D67" s="253"/>
      <c r="E67" s="44">
        <v>52.8</v>
      </c>
      <c r="F67" s="255"/>
      <c r="G67" s="46"/>
      <c r="H67" s="255"/>
      <c r="I67" s="256"/>
    </row>
    <row r="68" spans="1:11" s="213" customFormat="1" ht="12" outlineLevel="3">
      <c r="A68" s="246">
        <v>3</v>
      </c>
      <c r="B68" s="247" t="s">
        <v>134</v>
      </c>
      <c r="C68" s="248" t="s">
        <v>666</v>
      </c>
      <c r="D68" s="249" t="s">
        <v>6</v>
      </c>
      <c r="E68" s="39">
        <v>52.8</v>
      </c>
      <c r="F68" s="250">
        <v>0</v>
      </c>
      <c r="G68" s="39">
        <f>E68*(1+F68/100)</f>
        <v>52.8</v>
      </c>
      <c r="H68" s="250"/>
      <c r="I68" s="251">
        <f>G68*H68</f>
        <v>0</v>
      </c>
      <c r="K68" s="213" t="s">
        <v>2440</v>
      </c>
    </row>
    <row r="69" spans="1:11" s="213" customFormat="1" ht="12" outlineLevel="3">
      <c r="A69" s="246">
        <v>4</v>
      </c>
      <c r="B69" s="247" t="s">
        <v>132</v>
      </c>
      <c r="C69" s="248" t="s">
        <v>671</v>
      </c>
      <c r="D69" s="249" t="s">
        <v>6</v>
      </c>
      <c r="E69" s="39">
        <v>3.1825000000000001</v>
      </c>
      <c r="F69" s="250">
        <v>0</v>
      </c>
      <c r="G69" s="39">
        <f>E69*(1+F69/100)</f>
        <v>3.1825000000000001</v>
      </c>
      <c r="H69" s="250"/>
      <c r="I69" s="251">
        <f>G69*H69</f>
        <v>0</v>
      </c>
      <c r="K69" s="213" t="s">
        <v>2440</v>
      </c>
    </row>
    <row r="70" spans="1:11" s="214" customFormat="1" ht="11.25" outlineLevel="4">
      <c r="A70" s="252"/>
      <c r="B70" s="253"/>
      <c r="C70" s="254" t="s">
        <v>555</v>
      </c>
      <c r="D70" s="253"/>
      <c r="E70" s="44">
        <v>0</v>
      </c>
      <c r="F70" s="255"/>
      <c r="G70" s="46"/>
      <c r="H70" s="255"/>
      <c r="I70" s="256"/>
    </row>
    <row r="71" spans="1:11" s="214" customFormat="1" ht="11.25" outlineLevel="4">
      <c r="A71" s="252"/>
      <c r="B71" s="253"/>
      <c r="C71" s="254" t="s">
        <v>347</v>
      </c>
      <c r="D71" s="253"/>
      <c r="E71" s="44">
        <v>3.1825000000000001</v>
      </c>
      <c r="F71" s="255"/>
      <c r="G71" s="46"/>
      <c r="H71" s="255"/>
      <c r="I71" s="256"/>
    </row>
    <row r="72" spans="1:11" s="262" customFormat="1" ht="12.75" customHeight="1" outlineLevel="3">
      <c r="A72" s="257"/>
      <c r="B72" s="258"/>
      <c r="C72" s="259"/>
      <c r="D72" s="258"/>
      <c r="E72" s="54"/>
      <c r="F72" s="260"/>
      <c r="G72" s="54"/>
      <c r="H72" s="260"/>
      <c r="I72" s="261"/>
    </row>
    <row r="73" spans="1:11" s="245" customFormat="1" ht="16.5" customHeight="1" outlineLevel="2">
      <c r="A73" s="240"/>
      <c r="B73" s="241"/>
      <c r="C73" s="241" t="s">
        <v>324</v>
      </c>
      <c r="D73" s="242"/>
      <c r="E73" s="33"/>
      <c r="F73" s="243"/>
      <c r="G73" s="33"/>
      <c r="H73" s="243"/>
      <c r="I73" s="244">
        <f>SUBTOTAL(9,I74:I106)</f>
        <v>0</v>
      </c>
    </row>
    <row r="74" spans="1:11" s="213" customFormat="1" ht="12" outlineLevel="3">
      <c r="A74" s="246">
        <v>1</v>
      </c>
      <c r="B74" s="247" t="s">
        <v>123</v>
      </c>
      <c r="C74" s="248" t="s">
        <v>634</v>
      </c>
      <c r="D74" s="249" t="s">
        <v>6</v>
      </c>
      <c r="E74" s="39">
        <v>55.531999999999996</v>
      </c>
      <c r="F74" s="250">
        <v>0</v>
      </c>
      <c r="G74" s="39">
        <f>E74*(1+F74/100)</f>
        <v>55.531999999999996</v>
      </c>
      <c r="H74" s="250"/>
      <c r="I74" s="251">
        <f>G74*H74</f>
        <v>0</v>
      </c>
      <c r="K74" s="213" t="s">
        <v>2440</v>
      </c>
    </row>
    <row r="75" spans="1:11" s="214" customFormat="1" ht="11.25" outlineLevel="4">
      <c r="A75" s="252"/>
      <c r="B75" s="253"/>
      <c r="C75" s="254" t="s">
        <v>398</v>
      </c>
      <c r="D75" s="253"/>
      <c r="E75" s="44">
        <v>0</v>
      </c>
      <c r="F75" s="255"/>
      <c r="G75" s="46"/>
      <c r="H75" s="255"/>
      <c r="I75" s="256"/>
    </row>
    <row r="76" spans="1:11" s="214" customFormat="1" ht="11.25" outlineLevel="4">
      <c r="A76" s="252"/>
      <c r="B76" s="253"/>
      <c r="C76" s="254" t="s">
        <v>3211</v>
      </c>
      <c r="D76" s="253"/>
      <c r="E76" s="44">
        <v>7.48</v>
      </c>
      <c r="F76" s="255"/>
      <c r="G76" s="46"/>
      <c r="H76" s="255"/>
      <c r="I76" s="256"/>
    </row>
    <row r="77" spans="1:11" s="214" customFormat="1" ht="11.25" outlineLevel="4">
      <c r="A77" s="252"/>
      <c r="B77" s="253"/>
      <c r="C77" s="254" t="s">
        <v>3212</v>
      </c>
      <c r="D77" s="253"/>
      <c r="E77" s="44">
        <v>7.5970000000000004</v>
      </c>
      <c r="F77" s="255"/>
      <c r="G77" s="46"/>
      <c r="H77" s="255"/>
      <c r="I77" s="256"/>
    </row>
    <row r="78" spans="1:11" s="214" customFormat="1" ht="11.25" outlineLevel="4">
      <c r="A78" s="252"/>
      <c r="B78" s="253"/>
      <c r="C78" s="254" t="s">
        <v>376</v>
      </c>
      <c r="D78" s="253"/>
      <c r="E78" s="44"/>
      <c r="F78" s="255"/>
      <c r="G78" s="46"/>
      <c r="H78" s="255"/>
      <c r="I78" s="256"/>
    </row>
    <row r="79" spans="1:11" s="214" customFormat="1" ht="11.25" outlineLevel="4">
      <c r="A79" s="252"/>
      <c r="B79" s="253"/>
      <c r="C79" s="254" t="s">
        <v>3213</v>
      </c>
      <c r="D79" s="253"/>
      <c r="E79" s="44">
        <v>7.9420000000000002</v>
      </c>
      <c r="F79" s="255"/>
      <c r="G79" s="46"/>
      <c r="H79" s="255"/>
      <c r="I79" s="256"/>
    </row>
    <row r="80" spans="1:11" s="214" customFormat="1" ht="11.25" outlineLevel="4">
      <c r="A80" s="252"/>
      <c r="B80" s="253"/>
      <c r="C80" s="254" t="s">
        <v>3214</v>
      </c>
      <c r="D80" s="253"/>
      <c r="E80" s="44">
        <v>11.254</v>
      </c>
      <c r="F80" s="255"/>
      <c r="G80" s="46"/>
      <c r="H80" s="255"/>
      <c r="I80" s="256"/>
    </row>
    <row r="81" spans="1:11" s="214" customFormat="1" ht="11.25" outlineLevel="4">
      <c r="A81" s="252"/>
      <c r="B81" s="253"/>
      <c r="C81" s="254" t="s">
        <v>3215</v>
      </c>
      <c r="D81" s="253"/>
      <c r="E81" s="44">
        <v>1.8</v>
      </c>
      <c r="F81" s="255"/>
      <c r="G81" s="46"/>
      <c r="H81" s="255"/>
      <c r="I81" s="256"/>
    </row>
    <row r="82" spans="1:11" s="214" customFormat="1" ht="11.25" outlineLevel="4">
      <c r="A82" s="252"/>
      <c r="B82" s="253"/>
      <c r="C82" s="254" t="s">
        <v>3216</v>
      </c>
      <c r="D82" s="253"/>
      <c r="E82" s="44">
        <v>3.25</v>
      </c>
      <c r="F82" s="255"/>
      <c r="G82" s="46"/>
      <c r="H82" s="255"/>
      <c r="I82" s="256"/>
    </row>
    <row r="83" spans="1:11" s="214" customFormat="1" ht="11.25" outlineLevel="4">
      <c r="A83" s="252"/>
      <c r="B83" s="253"/>
      <c r="C83" s="254" t="s">
        <v>3217</v>
      </c>
      <c r="D83" s="253"/>
      <c r="E83" s="44">
        <v>16.209</v>
      </c>
      <c r="F83" s="255"/>
      <c r="G83" s="46"/>
      <c r="H83" s="255"/>
      <c r="I83" s="256"/>
    </row>
    <row r="84" spans="1:11" s="213" customFormat="1" ht="24" outlineLevel="3">
      <c r="A84" s="246">
        <v>2</v>
      </c>
      <c r="B84" s="247" t="s">
        <v>125</v>
      </c>
      <c r="C84" s="248" t="s">
        <v>767</v>
      </c>
      <c r="D84" s="249" t="s">
        <v>5</v>
      </c>
      <c r="E84" s="39">
        <v>42.650000000000006</v>
      </c>
      <c r="F84" s="250">
        <v>0</v>
      </c>
      <c r="G84" s="39">
        <f>E84*(1+F84/100)</f>
        <v>42.650000000000006</v>
      </c>
      <c r="H84" s="250"/>
      <c r="I84" s="251">
        <f>G84*H84</f>
        <v>0</v>
      </c>
      <c r="K84" s="213" t="s">
        <v>2440</v>
      </c>
    </row>
    <row r="85" spans="1:11" s="214" customFormat="1" ht="11.25" outlineLevel="4">
      <c r="A85" s="252"/>
      <c r="B85" s="253"/>
      <c r="C85" s="254" t="s">
        <v>398</v>
      </c>
      <c r="D85" s="253"/>
      <c r="E85" s="44">
        <v>0</v>
      </c>
      <c r="F85" s="255"/>
      <c r="G85" s="46"/>
      <c r="H85" s="255"/>
      <c r="I85" s="256"/>
    </row>
    <row r="86" spans="1:11" s="214" customFormat="1" ht="11.25" outlineLevel="4">
      <c r="A86" s="252"/>
      <c r="B86" s="253"/>
      <c r="C86" s="254" t="s">
        <v>515</v>
      </c>
      <c r="D86" s="253"/>
      <c r="E86" s="44">
        <v>42.650000000000006</v>
      </c>
      <c r="F86" s="255"/>
      <c r="G86" s="46"/>
      <c r="H86" s="255"/>
      <c r="I86" s="256"/>
    </row>
    <row r="87" spans="1:11" s="213" customFormat="1" ht="24" outlineLevel="3">
      <c r="A87" s="246">
        <v>3</v>
      </c>
      <c r="B87" s="247" t="s">
        <v>126</v>
      </c>
      <c r="C87" s="248" t="s">
        <v>768</v>
      </c>
      <c r="D87" s="249" t="s">
        <v>5</v>
      </c>
      <c r="E87" s="39">
        <v>322.66250000000002</v>
      </c>
      <c r="F87" s="250">
        <v>0</v>
      </c>
      <c r="G87" s="39">
        <f>E87*(1+F87/100)</f>
        <v>322.66250000000002</v>
      </c>
      <c r="H87" s="250"/>
      <c r="I87" s="251">
        <f>G87*H87</f>
        <v>0</v>
      </c>
      <c r="K87" s="213" t="s">
        <v>2440</v>
      </c>
    </row>
    <row r="88" spans="1:11" s="214" customFormat="1" ht="11.25" outlineLevel="4">
      <c r="A88" s="252"/>
      <c r="B88" s="253"/>
      <c r="C88" s="254" t="s">
        <v>376</v>
      </c>
      <c r="D88" s="253"/>
      <c r="E88" s="44">
        <v>0</v>
      </c>
      <c r="F88" s="255"/>
      <c r="G88" s="46"/>
      <c r="H88" s="255"/>
      <c r="I88" s="256"/>
    </row>
    <row r="89" spans="1:11" s="214" customFormat="1" ht="22.5" outlineLevel="4">
      <c r="A89" s="252"/>
      <c r="B89" s="253"/>
      <c r="C89" s="254" t="s">
        <v>636</v>
      </c>
      <c r="D89" s="253"/>
      <c r="E89" s="44">
        <v>322.66250000000002</v>
      </c>
      <c r="F89" s="255"/>
      <c r="G89" s="46"/>
      <c r="H89" s="255"/>
      <c r="I89" s="256"/>
    </row>
    <row r="90" spans="1:11" s="213" customFormat="1" ht="12" outlineLevel="3">
      <c r="A90" s="246">
        <v>4</v>
      </c>
      <c r="B90" s="247" t="s">
        <v>124</v>
      </c>
      <c r="C90" s="248" t="s">
        <v>682</v>
      </c>
      <c r="D90" s="249" t="s">
        <v>3</v>
      </c>
      <c r="E90" s="39">
        <v>7.0930099999999996</v>
      </c>
      <c r="F90" s="250">
        <v>0</v>
      </c>
      <c r="G90" s="39">
        <f>E90*(1+F90/100)</f>
        <v>7.0930099999999996</v>
      </c>
      <c r="H90" s="250"/>
      <c r="I90" s="251">
        <f>G90*H90</f>
        <v>0</v>
      </c>
      <c r="K90" s="213" t="s">
        <v>2440</v>
      </c>
    </row>
    <row r="91" spans="1:11" s="214" customFormat="1" ht="11.25" outlineLevel="4">
      <c r="A91" s="252"/>
      <c r="B91" s="253"/>
      <c r="C91" s="254" t="s">
        <v>539</v>
      </c>
      <c r="D91" s="253"/>
      <c r="E91" s="44">
        <v>0</v>
      </c>
      <c r="F91" s="255"/>
      <c r="G91" s="46"/>
      <c r="H91" s="255"/>
      <c r="I91" s="256"/>
    </row>
    <row r="92" spans="1:11" s="214" customFormat="1" ht="11.25" outlineLevel="4">
      <c r="A92" s="252"/>
      <c r="B92" s="253"/>
      <c r="C92" s="254" t="s">
        <v>524</v>
      </c>
      <c r="D92" s="253"/>
      <c r="E92" s="44">
        <v>7.0930099999999996</v>
      </c>
      <c r="F92" s="255"/>
      <c r="G92" s="46"/>
      <c r="H92" s="255"/>
      <c r="I92" s="256"/>
    </row>
    <row r="93" spans="1:11" s="213" customFormat="1" ht="12" outlineLevel="3">
      <c r="A93" s="246">
        <v>5</v>
      </c>
      <c r="B93" s="247" t="s">
        <v>119</v>
      </c>
      <c r="C93" s="248" t="s">
        <v>615</v>
      </c>
      <c r="D93" s="249" t="s">
        <v>6</v>
      </c>
      <c r="E93" s="39">
        <v>138.74600000000001</v>
      </c>
      <c r="F93" s="250">
        <v>0</v>
      </c>
      <c r="G93" s="39">
        <f>E93*(1+F93/100)</f>
        <v>138.74600000000001</v>
      </c>
      <c r="H93" s="250"/>
      <c r="I93" s="251">
        <f>G93*H93</f>
        <v>0</v>
      </c>
      <c r="K93" s="213" t="s">
        <v>2440</v>
      </c>
    </row>
    <row r="94" spans="1:11" s="214" customFormat="1" ht="11.25" outlineLevel="4">
      <c r="A94" s="252"/>
      <c r="B94" s="253"/>
      <c r="C94" s="254" t="s">
        <v>265</v>
      </c>
      <c r="D94" s="253"/>
      <c r="E94" s="44">
        <v>132</v>
      </c>
      <c r="F94" s="255"/>
      <c r="G94" s="46"/>
      <c r="H94" s="255"/>
      <c r="I94" s="256"/>
    </row>
    <row r="95" spans="1:11" s="214" customFormat="1" ht="22.5" outlineLevel="4">
      <c r="A95" s="252"/>
      <c r="B95" s="253"/>
      <c r="C95" s="254" t="s">
        <v>702</v>
      </c>
      <c r="D95" s="253"/>
      <c r="E95" s="44">
        <v>6.7460000000000004</v>
      </c>
      <c r="F95" s="255"/>
      <c r="G95" s="46"/>
      <c r="H95" s="255"/>
      <c r="I95" s="256"/>
    </row>
    <row r="96" spans="1:11" s="213" customFormat="1" ht="12" outlineLevel="3">
      <c r="A96" s="246">
        <v>6</v>
      </c>
      <c r="B96" s="247" t="s">
        <v>120</v>
      </c>
      <c r="C96" s="248" t="s">
        <v>644</v>
      </c>
      <c r="D96" s="249" t="s">
        <v>5</v>
      </c>
      <c r="E96" s="39">
        <v>47.52</v>
      </c>
      <c r="F96" s="250">
        <v>0</v>
      </c>
      <c r="G96" s="39">
        <f>E96*(1+F96/100)</f>
        <v>47.52</v>
      </c>
      <c r="H96" s="250"/>
      <c r="I96" s="251">
        <f>G96*H96</f>
        <v>0</v>
      </c>
      <c r="K96" s="213" t="s">
        <v>2440</v>
      </c>
    </row>
    <row r="97" spans="1:11" s="214" customFormat="1" ht="11.25" outlineLevel="4">
      <c r="A97" s="252"/>
      <c r="B97" s="253"/>
      <c r="C97" s="254" t="s">
        <v>229</v>
      </c>
      <c r="D97" s="253"/>
      <c r="E97" s="44">
        <v>20.85</v>
      </c>
      <c r="F97" s="255"/>
      <c r="G97" s="46"/>
      <c r="H97" s="255"/>
      <c r="I97" s="256"/>
    </row>
    <row r="98" spans="1:11" s="214" customFormat="1" ht="11.25" outlineLevel="4">
      <c r="A98" s="252"/>
      <c r="B98" s="253"/>
      <c r="C98" s="254" t="s">
        <v>661</v>
      </c>
      <c r="D98" s="253"/>
      <c r="E98" s="44">
        <v>26.67</v>
      </c>
      <c r="F98" s="255"/>
      <c r="G98" s="46"/>
      <c r="H98" s="255"/>
      <c r="I98" s="256"/>
    </row>
    <row r="99" spans="1:11" s="213" customFormat="1" ht="12" outlineLevel="3">
      <c r="A99" s="246">
        <v>7</v>
      </c>
      <c r="B99" s="247" t="s">
        <v>121</v>
      </c>
      <c r="C99" s="248" t="s">
        <v>655</v>
      </c>
      <c r="D99" s="249" t="s">
        <v>5</v>
      </c>
      <c r="E99" s="39">
        <v>47.52</v>
      </c>
      <c r="F99" s="250">
        <v>0</v>
      </c>
      <c r="G99" s="39">
        <f>E99*(1+F99/100)</f>
        <v>47.52</v>
      </c>
      <c r="H99" s="250"/>
      <c r="I99" s="251">
        <f>G99*H99</f>
        <v>0</v>
      </c>
      <c r="K99" s="213" t="s">
        <v>2440</v>
      </c>
    </row>
    <row r="100" spans="1:11" s="213" customFormat="1" ht="12" outlineLevel="3">
      <c r="A100" s="246">
        <v>8</v>
      </c>
      <c r="B100" s="247" t="s">
        <v>122</v>
      </c>
      <c r="C100" s="248" t="s">
        <v>673</v>
      </c>
      <c r="D100" s="249" t="s">
        <v>3</v>
      </c>
      <c r="E100" s="39">
        <v>5.5983002400000004</v>
      </c>
      <c r="F100" s="250">
        <v>0</v>
      </c>
      <c r="G100" s="39">
        <f>E100*(1+F100/100)</f>
        <v>5.5983002400000004</v>
      </c>
      <c r="H100" s="250"/>
      <c r="I100" s="251">
        <f>G100*H100</f>
        <v>0</v>
      </c>
      <c r="K100" s="213" t="s">
        <v>2440</v>
      </c>
    </row>
    <row r="101" spans="1:11" s="214" customFormat="1" ht="11.25" outlineLevel="4">
      <c r="A101" s="252"/>
      <c r="B101" s="253"/>
      <c r="C101" s="254" t="s">
        <v>427</v>
      </c>
      <c r="D101" s="253"/>
      <c r="E101" s="44">
        <v>5.518656</v>
      </c>
      <c r="F101" s="255"/>
      <c r="G101" s="46"/>
      <c r="H101" s="255"/>
      <c r="I101" s="256"/>
    </row>
    <row r="102" spans="1:11" s="214" customFormat="1" ht="11.25" outlineLevel="4">
      <c r="A102" s="252"/>
      <c r="B102" s="253"/>
      <c r="C102" s="254" t="s">
        <v>687</v>
      </c>
      <c r="D102" s="253"/>
      <c r="E102" s="44">
        <v>7.9644239999999991E-2</v>
      </c>
      <c r="F102" s="255"/>
      <c r="G102" s="46"/>
      <c r="H102" s="255"/>
      <c r="I102" s="256"/>
    </row>
    <row r="103" spans="1:11" s="213" customFormat="1" ht="12" outlineLevel="3">
      <c r="A103" s="246">
        <v>9</v>
      </c>
      <c r="B103" s="247" t="s">
        <v>133</v>
      </c>
      <c r="C103" s="248" t="s">
        <v>706</v>
      </c>
      <c r="D103" s="249" t="s">
        <v>5</v>
      </c>
      <c r="E103" s="39">
        <v>892.7</v>
      </c>
      <c r="F103" s="250">
        <v>0</v>
      </c>
      <c r="G103" s="39">
        <f>E103*(1+F103/100)</f>
        <v>892.7</v>
      </c>
      <c r="H103" s="250"/>
      <c r="I103" s="251">
        <f>G103*H103</f>
        <v>0</v>
      </c>
      <c r="K103" s="213" t="s">
        <v>2440</v>
      </c>
    </row>
    <row r="104" spans="1:11" s="214" customFormat="1" ht="11.25" outlineLevel="4">
      <c r="A104" s="252"/>
      <c r="B104" s="253"/>
      <c r="C104" s="254" t="s">
        <v>27</v>
      </c>
      <c r="D104" s="253"/>
      <c r="E104" s="44">
        <v>880</v>
      </c>
      <c r="F104" s="255"/>
      <c r="G104" s="46"/>
      <c r="H104" s="255"/>
      <c r="I104" s="256"/>
    </row>
    <row r="105" spans="1:11" s="214" customFormat="1" ht="11.25" outlineLevel="4">
      <c r="A105" s="252"/>
      <c r="B105" s="253"/>
      <c r="C105" s="254" t="s">
        <v>637</v>
      </c>
      <c r="D105" s="253"/>
      <c r="E105" s="44">
        <v>12.7</v>
      </c>
      <c r="F105" s="255"/>
      <c r="G105" s="46"/>
      <c r="H105" s="255"/>
      <c r="I105" s="256"/>
    </row>
    <row r="106" spans="1:11" s="262" customFormat="1" ht="12.75" customHeight="1" outlineLevel="3">
      <c r="A106" s="257"/>
      <c r="B106" s="258"/>
      <c r="C106" s="259"/>
      <c r="D106" s="258"/>
      <c r="E106" s="54"/>
      <c r="F106" s="260"/>
      <c r="G106" s="54"/>
      <c r="H106" s="260"/>
      <c r="I106" s="261"/>
    </row>
    <row r="107" spans="1:11" s="245" customFormat="1" ht="16.5" customHeight="1" outlineLevel="2">
      <c r="A107" s="240"/>
      <c r="B107" s="241"/>
      <c r="C107" s="241" t="s">
        <v>541</v>
      </c>
      <c r="D107" s="242"/>
      <c r="E107" s="33"/>
      <c r="F107" s="243"/>
      <c r="G107" s="33"/>
      <c r="H107" s="243"/>
      <c r="I107" s="244">
        <f>SUBTOTAL(9,I108:I119)</f>
        <v>0</v>
      </c>
    </row>
    <row r="108" spans="1:11" s="213" customFormat="1" ht="12" outlineLevel="3">
      <c r="A108" s="246">
        <v>1</v>
      </c>
      <c r="B108" s="247" t="s">
        <v>131</v>
      </c>
      <c r="C108" s="248" t="s">
        <v>679</v>
      </c>
      <c r="D108" s="249" t="s">
        <v>6</v>
      </c>
      <c r="E108" s="39">
        <v>6.67218</v>
      </c>
      <c r="F108" s="250">
        <v>0</v>
      </c>
      <c r="G108" s="39">
        <f>E108*(1+F108/100)</f>
        <v>6.67218</v>
      </c>
      <c r="H108" s="250"/>
      <c r="I108" s="251">
        <f>G108*H108</f>
        <v>0</v>
      </c>
      <c r="K108" s="213" t="s">
        <v>2440</v>
      </c>
    </row>
    <row r="109" spans="1:11" s="214" customFormat="1" ht="11.25" outlineLevel="4">
      <c r="A109" s="252"/>
      <c r="B109" s="253"/>
      <c r="C109" s="254" t="s">
        <v>430</v>
      </c>
      <c r="D109" s="253"/>
      <c r="E109" s="44">
        <v>0</v>
      </c>
      <c r="F109" s="255"/>
      <c r="G109" s="46"/>
      <c r="H109" s="255"/>
      <c r="I109" s="256"/>
    </row>
    <row r="110" spans="1:11" s="214" customFormat="1" ht="11.25" outlineLevel="4">
      <c r="A110" s="252"/>
      <c r="B110" s="253"/>
      <c r="C110" s="254" t="s">
        <v>21</v>
      </c>
      <c r="D110" s="253"/>
      <c r="E110" s="44">
        <v>0</v>
      </c>
      <c r="F110" s="255"/>
      <c r="G110" s="46"/>
      <c r="H110" s="255"/>
      <c r="I110" s="256"/>
    </row>
    <row r="111" spans="1:11" s="214" customFormat="1" ht="11.25" outlineLevel="4">
      <c r="A111" s="252"/>
      <c r="B111" s="253"/>
      <c r="C111" s="254" t="s">
        <v>391</v>
      </c>
      <c r="D111" s="253"/>
      <c r="E111" s="44">
        <v>6.67218</v>
      </c>
      <c r="F111" s="255"/>
      <c r="G111" s="46"/>
      <c r="H111" s="255"/>
      <c r="I111" s="256"/>
    </row>
    <row r="112" spans="1:11" s="214" customFormat="1" ht="11.25" outlineLevel="4">
      <c r="A112" s="252"/>
      <c r="B112" s="253"/>
      <c r="C112" s="254" t="s">
        <v>1</v>
      </c>
      <c r="D112" s="253"/>
      <c r="E112" s="44">
        <v>6.67218</v>
      </c>
      <c r="F112" s="255"/>
      <c r="G112" s="46"/>
      <c r="H112" s="255"/>
      <c r="I112" s="256"/>
    </row>
    <row r="113" spans="1:11" s="213" customFormat="1" ht="12" outlineLevel="3">
      <c r="A113" s="246">
        <v>2</v>
      </c>
      <c r="B113" s="247" t="s">
        <v>135</v>
      </c>
      <c r="C113" s="248" t="s">
        <v>643</v>
      </c>
      <c r="D113" s="249" t="s">
        <v>3</v>
      </c>
      <c r="E113" s="39">
        <v>0.17276571000000002</v>
      </c>
      <c r="F113" s="250">
        <v>0</v>
      </c>
      <c r="G113" s="39">
        <f>E113*(1+F113/100)</f>
        <v>0.17276571000000002</v>
      </c>
      <c r="H113" s="250"/>
      <c r="I113" s="251">
        <f>G113*H113</f>
        <v>0</v>
      </c>
      <c r="K113" s="213" t="s">
        <v>2440</v>
      </c>
    </row>
    <row r="114" spans="1:11" s="214" customFormat="1" ht="11.25" outlineLevel="4">
      <c r="A114" s="252"/>
      <c r="B114" s="253"/>
      <c r="C114" s="254" t="s">
        <v>500</v>
      </c>
      <c r="D114" s="253"/>
      <c r="E114" s="44">
        <v>0</v>
      </c>
      <c r="F114" s="255"/>
      <c r="G114" s="46"/>
      <c r="H114" s="255"/>
      <c r="I114" s="256"/>
    </row>
    <row r="115" spans="1:11" s="214" customFormat="1" ht="11.25" outlineLevel="4">
      <c r="A115" s="252"/>
      <c r="B115" s="253"/>
      <c r="C115" s="254" t="s">
        <v>430</v>
      </c>
      <c r="D115" s="253"/>
      <c r="E115" s="44">
        <v>0</v>
      </c>
      <c r="F115" s="255"/>
      <c r="G115" s="46"/>
      <c r="H115" s="255"/>
      <c r="I115" s="256"/>
    </row>
    <row r="116" spans="1:11" s="214" customFormat="1" ht="11.25" outlineLevel="4">
      <c r="A116" s="252"/>
      <c r="B116" s="253"/>
      <c r="C116" s="254" t="s">
        <v>21</v>
      </c>
      <c r="D116" s="253"/>
      <c r="E116" s="44">
        <v>0</v>
      </c>
      <c r="F116" s="255"/>
      <c r="G116" s="46"/>
      <c r="H116" s="255"/>
      <c r="I116" s="256"/>
    </row>
    <row r="117" spans="1:11" s="214" customFormat="1" ht="11.25" outlineLevel="4">
      <c r="A117" s="252"/>
      <c r="B117" s="253"/>
      <c r="C117" s="254" t="s">
        <v>512</v>
      </c>
      <c r="D117" s="253"/>
      <c r="E117" s="44">
        <v>0.17276571000000002</v>
      </c>
      <c r="F117" s="255"/>
      <c r="G117" s="46"/>
      <c r="H117" s="255"/>
      <c r="I117" s="256"/>
    </row>
    <row r="118" spans="1:11" s="214" customFormat="1" ht="11.25" outlineLevel="4">
      <c r="A118" s="252"/>
      <c r="B118" s="253"/>
      <c r="C118" s="254" t="s">
        <v>1</v>
      </c>
      <c r="D118" s="253"/>
      <c r="E118" s="44">
        <v>0.17276571000000002</v>
      </c>
      <c r="F118" s="255"/>
      <c r="G118" s="46"/>
      <c r="H118" s="255"/>
      <c r="I118" s="256"/>
    </row>
    <row r="119" spans="1:11" s="262" customFormat="1" ht="12.75" customHeight="1" outlineLevel="3">
      <c r="A119" s="257"/>
      <c r="B119" s="258"/>
      <c r="C119" s="259"/>
      <c r="D119" s="258"/>
      <c r="E119" s="54"/>
      <c r="F119" s="260"/>
      <c r="G119" s="54"/>
      <c r="H119" s="260"/>
      <c r="I119" s="261"/>
    </row>
    <row r="120" spans="1:11" s="245" customFormat="1" ht="16.5" customHeight="1" outlineLevel="2">
      <c r="A120" s="240"/>
      <c r="B120" s="241"/>
      <c r="C120" s="241" t="s">
        <v>674</v>
      </c>
      <c r="D120" s="242"/>
      <c r="E120" s="33"/>
      <c r="F120" s="243"/>
      <c r="G120" s="33"/>
      <c r="H120" s="243"/>
      <c r="I120" s="244">
        <f>SUBTOTAL(9,I121:I141)</f>
        <v>0</v>
      </c>
    </row>
    <row r="121" spans="1:11" s="213" customFormat="1" ht="24" outlineLevel="3">
      <c r="A121" s="246">
        <v>1</v>
      </c>
      <c r="B121" s="247" t="s">
        <v>184</v>
      </c>
      <c r="C121" s="248" t="s">
        <v>779</v>
      </c>
      <c r="D121" s="249" t="s">
        <v>5</v>
      </c>
      <c r="E121" s="39">
        <v>3122.26</v>
      </c>
      <c r="F121" s="250">
        <v>0</v>
      </c>
      <c r="G121" s="39">
        <f>E121*(1+F121/100)</f>
        <v>3122.26</v>
      </c>
      <c r="H121" s="250"/>
      <c r="I121" s="251">
        <f>G121*H121</f>
        <v>0</v>
      </c>
      <c r="K121" s="213" t="s">
        <v>2440</v>
      </c>
    </row>
    <row r="122" spans="1:11" s="214" customFormat="1" ht="11.25" outlineLevel="4">
      <c r="A122" s="252"/>
      <c r="B122" s="253"/>
      <c r="C122" s="254" t="s">
        <v>220</v>
      </c>
      <c r="D122" s="253"/>
      <c r="E122" s="44">
        <v>0</v>
      </c>
      <c r="F122" s="255"/>
      <c r="G122" s="46"/>
      <c r="H122" s="255"/>
      <c r="I122" s="256"/>
    </row>
    <row r="123" spans="1:11" s="214" customFormat="1" ht="11.25" outlineLevel="4">
      <c r="A123" s="252"/>
      <c r="B123" s="253"/>
      <c r="C123" s="254" t="s">
        <v>326</v>
      </c>
      <c r="D123" s="253"/>
      <c r="E123" s="44">
        <v>1488.44</v>
      </c>
      <c r="F123" s="255"/>
      <c r="G123" s="46"/>
      <c r="H123" s="255"/>
      <c r="I123" s="256"/>
    </row>
    <row r="124" spans="1:11" s="214" customFormat="1" ht="11.25" outlineLevel="4">
      <c r="A124" s="252"/>
      <c r="B124" s="253"/>
      <c r="C124" s="254" t="s">
        <v>328</v>
      </c>
      <c r="D124" s="253"/>
      <c r="E124" s="44">
        <v>1557.82</v>
      </c>
      <c r="F124" s="255"/>
      <c r="G124" s="46"/>
      <c r="H124" s="255"/>
      <c r="I124" s="256"/>
    </row>
    <row r="125" spans="1:11" s="214" customFormat="1" ht="11.25" outlineLevel="4">
      <c r="A125" s="252"/>
      <c r="B125" s="253"/>
      <c r="C125" s="254" t="s">
        <v>646</v>
      </c>
      <c r="D125" s="253"/>
      <c r="E125" s="44">
        <v>76</v>
      </c>
      <c r="F125" s="255"/>
      <c r="G125" s="46"/>
      <c r="H125" s="255"/>
      <c r="I125" s="256"/>
    </row>
    <row r="126" spans="1:11" s="214" customFormat="1" ht="11.25" outlineLevel="4">
      <c r="A126" s="252"/>
      <c r="B126" s="253"/>
      <c r="C126" s="254" t="s">
        <v>1</v>
      </c>
      <c r="D126" s="253"/>
      <c r="E126" s="44">
        <v>3122.26</v>
      </c>
      <c r="F126" s="255"/>
      <c r="G126" s="46"/>
      <c r="H126" s="255"/>
      <c r="I126" s="256"/>
    </row>
    <row r="127" spans="1:11" s="213" customFormat="1" ht="24" outlineLevel="3">
      <c r="A127" s="246">
        <v>2</v>
      </c>
      <c r="B127" s="247" t="s">
        <v>180</v>
      </c>
      <c r="C127" s="248" t="s">
        <v>753</v>
      </c>
      <c r="D127" s="249" t="s">
        <v>5</v>
      </c>
      <c r="E127" s="39">
        <v>1095</v>
      </c>
      <c r="F127" s="250">
        <v>0</v>
      </c>
      <c r="G127" s="39">
        <f>E127*(1+F127/100)</f>
        <v>1095</v>
      </c>
      <c r="H127" s="250"/>
      <c r="I127" s="251">
        <f>G127*H127</f>
        <v>0</v>
      </c>
      <c r="K127" s="213" t="s">
        <v>2440</v>
      </c>
    </row>
    <row r="128" spans="1:11" s="214" customFormat="1" ht="11.25" outlineLevel="4">
      <c r="A128" s="252"/>
      <c r="B128" s="253"/>
      <c r="C128" s="254" t="s">
        <v>200</v>
      </c>
      <c r="D128" s="253"/>
      <c r="E128" s="44">
        <v>0</v>
      </c>
      <c r="F128" s="255"/>
      <c r="G128" s="46"/>
      <c r="H128" s="255"/>
      <c r="I128" s="256"/>
    </row>
    <row r="129" spans="1:11" s="214" customFormat="1" ht="11.25" outlineLevel="4">
      <c r="A129" s="252"/>
      <c r="B129" s="253"/>
      <c r="C129" s="254" t="s">
        <v>402</v>
      </c>
      <c r="D129" s="253"/>
      <c r="E129" s="44">
        <v>405</v>
      </c>
      <c r="F129" s="255"/>
      <c r="G129" s="46"/>
      <c r="H129" s="255"/>
      <c r="I129" s="256"/>
    </row>
    <row r="130" spans="1:11" s="214" customFormat="1" ht="11.25" outlineLevel="4">
      <c r="A130" s="252"/>
      <c r="B130" s="253"/>
      <c r="C130" s="254" t="s">
        <v>201</v>
      </c>
      <c r="D130" s="253"/>
      <c r="E130" s="44">
        <v>0</v>
      </c>
      <c r="F130" s="255"/>
      <c r="G130" s="46"/>
      <c r="H130" s="255"/>
      <c r="I130" s="256"/>
    </row>
    <row r="131" spans="1:11" s="214" customFormat="1" ht="11.25" outlineLevel="4">
      <c r="A131" s="252"/>
      <c r="B131" s="253"/>
      <c r="C131" s="254" t="s">
        <v>321</v>
      </c>
      <c r="D131" s="253"/>
      <c r="E131" s="44">
        <v>153.75</v>
      </c>
      <c r="F131" s="255"/>
      <c r="G131" s="46"/>
      <c r="H131" s="255"/>
      <c r="I131" s="256"/>
    </row>
    <row r="132" spans="1:11" s="214" customFormat="1" ht="11.25" outlineLevel="4">
      <c r="A132" s="252"/>
      <c r="B132" s="253"/>
      <c r="C132" s="254" t="s">
        <v>202</v>
      </c>
      <c r="D132" s="253"/>
      <c r="E132" s="44">
        <v>0</v>
      </c>
      <c r="F132" s="255"/>
      <c r="G132" s="46"/>
      <c r="H132" s="255"/>
      <c r="I132" s="256"/>
    </row>
    <row r="133" spans="1:11" s="214" customFormat="1" ht="11.25" outlineLevel="4">
      <c r="A133" s="252"/>
      <c r="B133" s="253"/>
      <c r="C133" s="254" t="s">
        <v>321</v>
      </c>
      <c r="D133" s="253"/>
      <c r="E133" s="44">
        <v>153.75</v>
      </c>
      <c r="F133" s="255"/>
      <c r="G133" s="46"/>
      <c r="H133" s="255"/>
      <c r="I133" s="256"/>
    </row>
    <row r="134" spans="1:11" s="214" customFormat="1" ht="11.25" outlineLevel="4">
      <c r="A134" s="252"/>
      <c r="B134" s="253"/>
      <c r="C134" s="254" t="s">
        <v>203</v>
      </c>
      <c r="D134" s="253"/>
      <c r="E134" s="44">
        <v>0</v>
      </c>
      <c r="F134" s="255"/>
      <c r="G134" s="46"/>
      <c r="H134" s="255"/>
      <c r="I134" s="256"/>
    </row>
    <row r="135" spans="1:11" s="214" customFormat="1" ht="11.25" outlineLevel="4">
      <c r="A135" s="252"/>
      <c r="B135" s="253"/>
      <c r="C135" s="254" t="s">
        <v>322</v>
      </c>
      <c r="D135" s="253"/>
      <c r="E135" s="44">
        <v>382.5</v>
      </c>
      <c r="F135" s="255"/>
      <c r="G135" s="46"/>
      <c r="H135" s="255"/>
      <c r="I135" s="256"/>
    </row>
    <row r="136" spans="1:11" s="213" customFormat="1" ht="24" outlineLevel="3">
      <c r="A136" s="246">
        <v>3</v>
      </c>
      <c r="B136" s="247" t="s">
        <v>266</v>
      </c>
      <c r="C136" s="248" t="s">
        <v>754</v>
      </c>
      <c r="D136" s="249" t="s">
        <v>5</v>
      </c>
      <c r="E136" s="39">
        <v>1095</v>
      </c>
      <c r="F136" s="250">
        <v>0</v>
      </c>
      <c r="G136" s="39">
        <f>E136*(1+F136/100)</f>
        <v>1095</v>
      </c>
      <c r="H136" s="250"/>
      <c r="I136" s="251">
        <f>G136*H136</f>
        <v>0</v>
      </c>
    </row>
    <row r="137" spans="1:11" s="213" customFormat="1" ht="24" outlineLevel="3">
      <c r="A137" s="246">
        <v>4</v>
      </c>
      <c r="B137" s="247" t="s">
        <v>181</v>
      </c>
      <c r="C137" s="248" t="s">
        <v>760</v>
      </c>
      <c r="D137" s="249" t="s">
        <v>5</v>
      </c>
      <c r="E137" s="39">
        <v>1095</v>
      </c>
      <c r="F137" s="250">
        <v>0</v>
      </c>
      <c r="G137" s="39">
        <f>E137*(1+F137/100)</f>
        <v>1095</v>
      </c>
      <c r="H137" s="250"/>
      <c r="I137" s="251">
        <f>G137*H137</f>
        <v>0</v>
      </c>
      <c r="K137" s="213" t="s">
        <v>2440</v>
      </c>
    </row>
    <row r="138" spans="1:11" s="213" customFormat="1" ht="12" outlineLevel="3">
      <c r="A138" s="246">
        <v>5</v>
      </c>
      <c r="B138" s="247" t="s">
        <v>182</v>
      </c>
      <c r="C138" s="248" t="s">
        <v>681</v>
      </c>
      <c r="D138" s="249" t="s">
        <v>5</v>
      </c>
      <c r="E138" s="39">
        <v>1095</v>
      </c>
      <c r="F138" s="250">
        <v>0</v>
      </c>
      <c r="G138" s="39">
        <f>E138*(1+F138/100)</f>
        <v>1095</v>
      </c>
      <c r="H138" s="250"/>
      <c r="I138" s="251">
        <f>G138*H138</f>
        <v>0</v>
      </c>
      <c r="K138" s="213" t="s">
        <v>2440</v>
      </c>
    </row>
    <row r="139" spans="1:11" s="213" customFormat="1" ht="12" outlineLevel="3">
      <c r="A139" s="246">
        <v>6</v>
      </c>
      <c r="B139" s="247" t="s">
        <v>267</v>
      </c>
      <c r="C139" s="248" t="s">
        <v>672</v>
      </c>
      <c r="D139" s="249" t="s">
        <v>5</v>
      </c>
      <c r="E139" s="39">
        <v>1095</v>
      </c>
      <c r="F139" s="250">
        <v>0</v>
      </c>
      <c r="G139" s="39">
        <f>E139*(1+F139/100)</f>
        <v>1095</v>
      </c>
      <c r="H139" s="250"/>
      <c r="I139" s="251">
        <f>G139*H139</f>
        <v>0</v>
      </c>
    </row>
    <row r="140" spans="1:11" s="213" customFormat="1" ht="12" outlineLevel="3">
      <c r="A140" s="246">
        <v>7</v>
      </c>
      <c r="B140" s="247" t="s">
        <v>183</v>
      </c>
      <c r="C140" s="248" t="s">
        <v>684</v>
      </c>
      <c r="D140" s="249" t="s">
        <v>5</v>
      </c>
      <c r="E140" s="39">
        <v>1095</v>
      </c>
      <c r="F140" s="250">
        <v>0</v>
      </c>
      <c r="G140" s="39">
        <f>E140*(1+F140/100)</f>
        <v>1095</v>
      </c>
      <c r="H140" s="250"/>
      <c r="I140" s="251">
        <f>G140*H140</f>
        <v>0</v>
      </c>
      <c r="K140" s="213" t="s">
        <v>2440</v>
      </c>
    </row>
    <row r="141" spans="1:11" s="262" customFormat="1" ht="12.75" customHeight="1" outlineLevel="3">
      <c r="A141" s="257"/>
      <c r="B141" s="258"/>
      <c r="C141" s="259"/>
      <c r="D141" s="258"/>
      <c r="E141" s="54"/>
      <c r="F141" s="260"/>
      <c r="G141" s="54"/>
      <c r="H141" s="260"/>
      <c r="I141" s="261"/>
    </row>
    <row r="142" spans="1:11" s="245" customFormat="1" ht="16.5" customHeight="1" outlineLevel="2">
      <c r="A142" s="240"/>
      <c r="B142" s="241"/>
      <c r="C142" s="241" t="s">
        <v>683</v>
      </c>
      <c r="D142" s="242"/>
      <c r="E142" s="33"/>
      <c r="F142" s="243"/>
      <c r="G142" s="33"/>
      <c r="H142" s="243"/>
      <c r="I142" s="244">
        <f>SUBTOTAL(9,I143:I148)</f>
        <v>0</v>
      </c>
    </row>
    <row r="143" spans="1:11" s="213" customFormat="1" ht="12" outlineLevel="3">
      <c r="A143" s="246">
        <v>1</v>
      </c>
      <c r="B143" s="247" t="s">
        <v>185</v>
      </c>
      <c r="C143" s="248" t="s">
        <v>723</v>
      </c>
      <c r="D143" s="249" t="s">
        <v>5</v>
      </c>
      <c r="E143" s="39">
        <v>1717.2</v>
      </c>
      <c r="F143" s="250">
        <v>0</v>
      </c>
      <c r="G143" s="39">
        <f>E143*(1+F143/100)</f>
        <v>1717.2</v>
      </c>
      <c r="H143" s="250"/>
      <c r="I143" s="251">
        <f>G143*H143</f>
        <v>0</v>
      </c>
      <c r="K143" s="213" t="s">
        <v>2440</v>
      </c>
    </row>
    <row r="144" spans="1:11" s="214" customFormat="1" ht="11.25" outlineLevel="4">
      <c r="A144" s="252"/>
      <c r="B144" s="253"/>
      <c r="C144" s="254" t="s">
        <v>221</v>
      </c>
      <c r="D144" s="253"/>
      <c r="E144" s="44">
        <v>0</v>
      </c>
      <c r="F144" s="255"/>
      <c r="G144" s="46"/>
      <c r="H144" s="255"/>
      <c r="I144" s="256"/>
    </row>
    <row r="145" spans="1:10" s="214" customFormat="1" ht="11.25" outlineLevel="4">
      <c r="A145" s="252"/>
      <c r="B145" s="253"/>
      <c r="C145" s="254" t="s">
        <v>236</v>
      </c>
      <c r="D145" s="253"/>
      <c r="E145" s="44">
        <v>820.5</v>
      </c>
      <c r="F145" s="255"/>
      <c r="G145" s="46"/>
      <c r="H145" s="255"/>
      <c r="I145" s="256"/>
    </row>
    <row r="146" spans="1:10" s="214" customFormat="1" ht="11.25" outlineLevel="4">
      <c r="A146" s="252"/>
      <c r="B146" s="253"/>
      <c r="C146" s="254" t="s">
        <v>238</v>
      </c>
      <c r="D146" s="253"/>
      <c r="E146" s="44">
        <v>896.7</v>
      </c>
      <c r="F146" s="255"/>
      <c r="G146" s="46"/>
      <c r="H146" s="255"/>
      <c r="I146" s="256"/>
    </row>
    <row r="147" spans="1:10" s="214" customFormat="1" ht="11.25" outlineLevel="4">
      <c r="A147" s="252"/>
      <c r="B147" s="253"/>
      <c r="C147" s="254" t="s">
        <v>1</v>
      </c>
      <c r="D147" s="253"/>
      <c r="E147" s="44">
        <v>1717.2</v>
      </c>
      <c r="F147" s="255"/>
      <c r="G147" s="46"/>
      <c r="H147" s="255"/>
      <c r="I147" s="256"/>
    </row>
    <row r="148" spans="1:10" s="262" customFormat="1" ht="12.75" customHeight="1" outlineLevel="3">
      <c r="A148" s="257"/>
      <c r="B148" s="258"/>
      <c r="C148" s="259"/>
      <c r="D148" s="258"/>
      <c r="E148" s="54"/>
      <c r="F148" s="260"/>
      <c r="G148" s="54"/>
      <c r="H148" s="260"/>
      <c r="I148" s="261"/>
    </row>
    <row r="149" spans="1:10" s="245" customFormat="1" ht="16.5" customHeight="1" outlineLevel="2">
      <c r="A149" s="240"/>
      <c r="B149" s="241"/>
      <c r="C149" s="241" t="s">
        <v>299</v>
      </c>
      <c r="D149" s="242"/>
      <c r="E149" s="33"/>
      <c r="F149" s="243"/>
      <c r="G149" s="33"/>
      <c r="H149" s="243"/>
      <c r="I149" s="244">
        <f>SUBTOTAL(9,I150:I225)</f>
        <v>0</v>
      </c>
    </row>
    <row r="150" spans="1:10" s="213" customFormat="1" ht="12" customHeight="1" outlineLevel="3">
      <c r="A150" s="246">
        <v>1</v>
      </c>
      <c r="B150" s="247" t="s">
        <v>239</v>
      </c>
      <c r="C150" s="248" t="s">
        <v>570</v>
      </c>
      <c r="D150" s="249" t="s">
        <v>12</v>
      </c>
      <c r="E150" s="39">
        <v>187.5</v>
      </c>
      <c r="F150" s="250">
        <v>0</v>
      </c>
      <c r="G150" s="39">
        <f>E150*(1+F150/100)</f>
        <v>187.5</v>
      </c>
      <c r="H150" s="250"/>
      <c r="I150" s="251">
        <f>G150*H150</f>
        <v>0</v>
      </c>
      <c r="J150" s="212" t="s">
        <v>1791</v>
      </c>
    </row>
    <row r="151" spans="1:10" s="214" customFormat="1" ht="26.25" customHeight="1" outlineLevel="4">
      <c r="A151" s="252"/>
      <c r="B151" s="253"/>
      <c r="C151" s="254" t="s">
        <v>204</v>
      </c>
      <c r="D151" s="253"/>
      <c r="E151" s="44">
        <v>187.5</v>
      </c>
      <c r="F151" s="255"/>
      <c r="G151" s="46"/>
      <c r="H151" s="255"/>
      <c r="I151" s="256"/>
    </row>
    <row r="152" spans="1:10" s="213" customFormat="1" ht="24" outlineLevel="3">
      <c r="A152" s="246">
        <v>2</v>
      </c>
      <c r="B152" s="247" t="s">
        <v>240</v>
      </c>
      <c r="C152" s="248" t="s">
        <v>1794</v>
      </c>
      <c r="D152" s="249" t="s">
        <v>14</v>
      </c>
      <c r="E152" s="39">
        <v>74</v>
      </c>
      <c r="F152" s="250">
        <v>0</v>
      </c>
      <c r="G152" s="39">
        <f t="shared" ref="G152:G181" si="0">E152*(1+F152/100)</f>
        <v>74</v>
      </c>
      <c r="H152" s="250"/>
      <c r="I152" s="251">
        <f t="shared" ref="I152:I181" si="1">G152*H152</f>
        <v>0</v>
      </c>
    </row>
    <row r="153" spans="1:10" s="213" customFormat="1" ht="37.5" customHeight="1" outlineLevel="3">
      <c r="A153" s="246">
        <v>3</v>
      </c>
      <c r="B153" s="247" t="s">
        <v>74</v>
      </c>
      <c r="C153" s="248" t="s">
        <v>1788</v>
      </c>
      <c r="D153" s="249" t="s">
        <v>958</v>
      </c>
      <c r="E153" s="39">
        <v>7300</v>
      </c>
      <c r="F153" s="250">
        <v>0</v>
      </c>
      <c r="G153" s="39">
        <f t="shared" si="0"/>
        <v>7300</v>
      </c>
      <c r="H153" s="250"/>
      <c r="I153" s="251">
        <f t="shared" si="1"/>
        <v>0</v>
      </c>
      <c r="J153" s="263">
        <f>(3.53*4*17.5+(3-0.24)*2*13+(8-0.24)*2*87.5+(3.53-0.3)*2*9.5)*4*1.05</f>
        <v>7300.5660000000007</v>
      </c>
    </row>
    <row r="154" spans="1:10" s="213" customFormat="1" ht="37.5" customHeight="1" outlineLevel="3">
      <c r="A154" s="246">
        <v>4</v>
      </c>
      <c r="B154" s="247" t="s">
        <v>75</v>
      </c>
      <c r="C154" s="248" t="s">
        <v>3111</v>
      </c>
      <c r="D154" s="249" t="s">
        <v>958</v>
      </c>
      <c r="E154" s="39">
        <v>26410</v>
      </c>
      <c r="F154" s="250">
        <v>0</v>
      </c>
      <c r="G154" s="39">
        <f t="shared" si="0"/>
        <v>26410</v>
      </c>
      <c r="H154" s="250"/>
      <c r="I154" s="251">
        <f t="shared" si="1"/>
        <v>0</v>
      </c>
      <c r="J154" s="263">
        <f>(3.53*4*17.5+(3-0.24)*2*13+(8-0.24)*2*87.5)*15*1.05</f>
        <v>26410.545000000002</v>
      </c>
    </row>
    <row r="155" spans="1:10" s="213" customFormat="1" ht="37.5" customHeight="1" outlineLevel="3">
      <c r="A155" s="246">
        <v>5</v>
      </c>
      <c r="B155" s="247" t="s">
        <v>76</v>
      </c>
      <c r="C155" s="248" t="s">
        <v>1768</v>
      </c>
      <c r="D155" s="249" t="s">
        <v>958</v>
      </c>
      <c r="E155" s="39">
        <v>840</v>
      </c>
      <c r="F155" s="250">
        <v>0</v>
      </c>
      <c r="G155" s="39">
        <f t="shared" si="0"/>
        <v>840</v>
      </c>
      <c r="H155" s="250"/>
      <c r="I155" s="251">
        <f t="shared" si="1"/>
        <v>0</v>
      </c>
      <c r="J155" s="263">
        <f>(3.53*4*17.5+(3-0.24)*2*13+(6-0.24)*2*41.8)*1*1.05</f>
        <v>840.41579999999999</v>
      </c>
    </row>
    <row r="156" spans="1:10" s="213" customFormat="1" ht="37.5" customHeight="1" outlineLevel="3">
      <c r="A156" s="246">
        <v>6</v>
      </c>
      <c r="B156" s="247" t="s">
        <v>77</v>
      </c>
      <c r="C156" s="248" t="s">
        <v>1769</v>
      </c>
      <c r="D156" s="249" t="s">
        <v>958</v>
      </c>
      <c r="E156" s="39">
        <v>2521</v>
      </c>
      <c r="F156" s="250">
        <v>0</v>
      </c>
      <c r="G156" s="39">
        <f t="shared" si="0"/>
        <v>2521</v>
      </c>
      <c r="H156" s="250"/>
      <c r="I156" s="251">
        <f t="shared" si="1"/>
        <v>0</v>
      </c>
      <c r="J156" s="263">
        <f>(3.53*4*17.5+(3-0.24)*2*13+(6-0.24)*2*41.8)*3*1.05</f>
        <v>2521.2474000000002</v>
      </c>
    </row>
    <row r="157" spans="1:10" s="213" customFormat="1" ht="37.5" customHeight="1" outlineLevel="3">
      <c r="A157" s="246">
        <v>7</v>
      </c>
      <c r="B157" s="247" t="s">
        <v>78</v>
      </c>
      <c r="C157" s="248" t="s">
        <v>1770</v>
      </c>
      <c r="D157" s="249" t="s">
        <v>958</v>
      </c>
      <c r="E157" s="39">
        <v>1903</v>
      </c>
      <c r="F157" s="250">
        <v>0</v>
      </c>
      <c r="G157" s="39">
        <f t="shared" si="0"/>
        <v>1903</v>
      </c>
      <c r="H157" s="250"/>
      <c r="I157" s="251">
        <f t="shared" si="1"/>
        <v>0</v>
      </c>
      <c r="J157" s="263">
        <f>(3.53*4*17.5+(2.5-0.24)*2*13+(8.5-0.24)*2*87.5+(3.53-0.3)*2*9.5)*1*1.05</f>
        <v>1903.3665000000001</v>
      </c>
    </row>
    <row r="158" spans="1:10" s="213" customFormat="1" ht="37.5" customHeight="1" outlineLevel="3">
      <c r="A158" s="246">
        <v>8</v>
      </c>
      <c r="B158" s="247" t="s">
        <v>79</v>
      </c>
      <c r="C158" s="248" t="s">
        <v>1771</v>
      </c>
      <c r="D158" s="249" t="s">
        <v>958</v>
      </c>
      <c r="E158" s="39">
        <v>1839</v>
      </c>
      <c r="F158" s="250">
        <v>0</v>
      </c>
      <c r="G158" s="39">
        <f t="shared" si="0"/>
        <v>1839</v>
      </c>
      <c r="H158" s="250"/>
      <c r="I158" s="251">
        <f t="shared" si="1"/>
        <v>0</v>
      </c>
      <c r="J158" s="263">
        <f>(3.53*4*17.5+(2.5-0.24)*2*13+(8.5-0.24)*2*87.5)*1*1.05</f>
        <v>1838.9280000000001</v>
      </c>
    </row>
    <row r="159" spans="1:10" s="213" customFormat="1" ht="37.5" customHeight="1" outlineLevel="3">
      <c r="A159" s="246">
        <v>9</v>
      </c>
      <c r="B159" s="247" t="s">
        <v>80</v>
      </c>
      <c r="C159" s="248" t="s">
        <v>1772</v>
      </c>
      <c r="D159" s="249" t="s">
        <v>958</v>
      </c>
      <c r="E159" s="39">
        <v>5133</v>
      </c>
      <c r="F159" s="250">
        <v>0</v>
      </c>
      <c r="G159" s="39">
        <f t="shared" si="0"/>
        <v>5133</v>
      </c>
      <c r="H159" s="250"/>
      <c r="I159" s="251">
        <f t="shared" si="1"/>
        <v>0</v>
      </c>
      <c r="J159" s="263">
        <f>(3.53*4*17.5+(3-0.24)*2*13+(8-0.12)*2*41.8)*5*1.05</f>
        <v>5132.5469999999996</v>
      </c>
    </row>
    <row r="160" spans="1:10" s="213" customFormat="1" ht="37.5" customHeight="1" outlineLevel="3">
      <c r="A160" s="246">
        <v>10</v>
      </c>
      <c r="B160" s="247" t="s">
        <v>81</v>
      </c>
      <c r="C160" s="248" t="s">
        <v>1773</v>
      </c>
      <c r="D160" s="249" t="s">
        <v>958</v>
      </c>
      <c r="E160" s="39">
        <v>2141</v>
      </c>
      <c r="F160" s="250">
        <v>0</v>
      </c>
      <c r="G160" s="39">
        <f t="shared" si="0"/>
        <v>2141</v>
      </c>
      <c r="H160" s="250"/>
      <c r="I160" s="251">
        <f t="shared" si="1"/>
        <v>0</v>
      </c>
      <c r="J160" s="263">
        <f>(3.53*4*17.5+(3-0.24)*2*13+(8.5-0.12)*2*41.8)*2*1.05</f>
        <v>2140.7988</v>
      </c>
    </row>
    <row r="161" spans="1:10" s="213" customFormat="1" ht="37.5" customHeight="1" outlineLevel="3">
      <c r="A161" s="246">
        <v>11</v>
      </c>
      <c r="B161" s="247" t="s">
        <v>82</v>
      </c>
      <c r="C161" s="248" t="s">
        <v>1774</v>
      </c>
      <c r="D161" s="249" t="s">
        <v>958</v>
      </c>
      <c r="E161" s="39">
        <v>1168</v>
      </c>
      <c r="F161" s="250">
        <v>0</v>
      </c>
      <c r="G161" s="39">
        <f t="shared" si="0"/>
        <v>1168</v>
      </c>
      <c r="H161" s="250"/>
      <c r="I161" s="251">
        <f t="shared" si="1"/>
        <v>0</v>
      </c>
      <c r="J161" s="263">
        <f>(3.53*4*17.5+(3-0.24)*2*13+(9-0.24)*2*41.8+(3.53-0.3)*2*9.5)*1*1.05</f>
        <v>1168.1942999999999</v>
      </c>
    </row>
    <row r="162" spans="1:10" s="213" customFormat="1" ht="37.5" customHeight="1" outlineLevel="3">
      <c r="A162" s="246">
        <v>12</v>
      </c>
      <c r="B162" s="247" t="s">
        <v>83</v>
      </c>
      <c r="C162" s="248" t="s">
        <v>1775</v>
      </c>
      <c r="D162" s="249" t="s">
        <v>958</v>
      </c>
      <c r="E162" s="39">
        <v>983</v>
      </c>
      <c r="F162" s="250">
        <v>0</v>
      </c>
      <c r="G162" s="39">
        <f t="shared" si="0"/>
        <v>983</v>
      </c>
      <c r="H162" s="250"/>
      <c r="I162" s="251">
        <f t="shared" si="1"/>
        <v>0</v>
      </c>
      <c r="J162" s="263">
        <f>(3.53*4*17.5+(3-0.24)*2*13+(6.7-0.24)*2*47.8)*1*1.05</f>
        <v>983.25779999999997</v>
      </c>
    </row>
    <row r="163" spans="1:10" s="213" customFormat="1" ht="37.5" customHeight="1" outlineLevel="3">
      <c r="A163" s="246">
        <v>13</v>
      </c>
      <c r="B163" s="247" t="s">
        <v>84</v>
      </c>
      <c r="C163" s="248" t="s">
        <v>1776</v>
      </c>
      <c r="D163" s="249" t="s">
        <v>958</v>
      </c>
      <c r="E163" s="39">
        <v>867</v>
      </c>
      <c r="F163" s="250">
        <v>0</v>
      </c>
      <c r="G163" s="39">
        <f t="shared" si="0"/>
        <v>867</v>
      </c>
      <c r="H163" s="250"/>
      <c r="I163" s="251">
        <f t="shared" si="1"/>
        <v>0</v>
      </c>
      <c r="J163" s="263">
        <f>(3.53*4*17.5+(3-0.24)*2*13+(6.3-0.24)*2*41.8)*1*1.05</f>
        <v>866.74979999999994</v>
      </c>
    </row>
    <row r="164" spans="1:10" s="213" customFormat="1" ht="37.5" customHeight="1" outlineLevel="3">
      <c r="A164" s="246">
        <v>14</v>
      </c>
      <c r="B164" s="247" t="s">
        <v>85</v>
      </c>
      <c r="C164" s="248" t="s">
        <v>1777</v>
      </c>
      <c r="D164" s="249" t="s">
        <v>958</v>
      </c>
      <c r="E164" s="39">
        <v>1128</v>
      </c>
      <c r="F164" s="250">
        <v>0</v>
      </c>
      <c r="G164" s="39">
        <f t="shared" si="0"/>
        <v>1128</v>
      </c>
      <c r="H164" s="250"/>
      <c r="I164" s="251">
        <f t="shared" si="1"/>
        <v>0</v>
      </c>
      <c r="J164" s="263">
        <f>(3.53*4*17.5+(5-0.12)*2*13+(8.5-0.12)*2*41.8)*1*1.05</f>
        <v>1128.2754</v>
      </c>
    </row>
    <row r="165" spans="1:10" s="213" customFormat="1" ht="37.5" customHeight="1" outlineLevel="3">
      <c r="A165" s="246">
        <v>15</v>
      </c>
      <c r="B165" s="247" t="s">
        <v>86</v>
      </c>
      <c r="C165" s="248" t="s">
        <v>1789</v>
      </c>
      <c r="D165" s="249" t="s">
        <v>958</v>
      </c>
      <c r="E165" s="39">
        <v>4254</v>
      </c>
      <c r="F165" s="250">
        <v>0</v>
      </c>
      <c r="G165" s="39">
        <f t="shared" si="0"/>
        <v>4254</v>
      </c>
      <c r="H165" s="250"/>
      <c r="I165" s="251">
        <f t="shared" si="1"/>
        <v>0</v>
      </c>
      <c r="J165" s="263">
        <f>(3.35*4*17.5+(3-0.24)*2*13+(8-0.24)*2*41.8+(3.35-0.3)*2*9.5)*4*1.05</f>
        <v>4254.3732</v>
      </c>
    </row>
    <row r="166" spans="1:10" s="213" customFormat="1" ht="37.5" customHeight="1" outlineLevel="3">
      <c r="A166" s="246">
        <v>16</v>
      </c>
      <c r="B166" s="247" t="s">
        <v>87</v>
      </c>
      <c r="C166" s="248" t="s">
        <v>1790</v>
      </c>
      <c r="D166" s="249" t="s">
        <v>958</v>
      </c>
      <c r="E166" s="39">
        <v>15041</v>
      </c>
      <c r="F166" s="250">
        <v>0</v>
      </c>
      <c r="G166" s="39">
        <f t="shared" si="0"/>
        <v>15041</v>
      </c>
      <c r="H166" s="250"/>
      <c r="I166" s="251">
        <f t="shared" si="1"/>
        <v>0</v>
      </c>
      <c r="J166" s="263">
        <f>(3.35*4*17.5+(3-0.24)*2*13+(8-0.24)*2*41.8)*15*1.05</f>
        <v>15041.187000000002</v>
      </c>
    </row>
    <row r="167" spans="1:10" s="213" customFormat="1" ht="37.5" customHeight="1" outlineLevel="3">
      <c r="A167" s="246">
        <v>17</v>
      </c>
      <c r="B167" s="247" t="s">
        <v>88</v>
      </c>
      <c r="C167" s="248" t="s">
        <v>1778</v>
      </c>
      <c r="D167" s="249" t="s">
        <v>958</v>
      </c>
      <c r="E167" s="39">
        <v>827</v>
      </c>
      <c r="F167" s="250">
        <v>0</v>
      </c>
      <c r="G167" s="39">
        <f t="shared" si="0"/>
        <v>827</v>
      </c>
      <c r="H167" s="250"/>
      <c r="I167" s="251">
        <f t="shared" si="1"/>
        <v>0</v>
      </c>
      <c r="J167" s="263">
        <f>(3.35*4*17.5+(3-0.24)*2*13+(6-0.24)*2*41.8)*1*1.05</f>
        <v>827.18579999999997</v>
      </c>
    </row>
    <row r="168" spans="1:10" s="213" customFormat="1" ht="37.5" customHeight="1" outlineLevel="3">
      <c r="A168" s="246">
        <v>18</v>
      </c>
      <c r="B168" s="247" t="s">
        <v>89</v>
      </c>
      <c r="C168" s="248" t="s">
        <v>1779</v>
      </c>
      <c r="D168" s="249" t="s">
        <v>958</v>
      </c>
      <c r="E168" s="39">
        <v>2521</v>
      </c>
      <c r="F168" s="250">
        <v>0</v>
      </c>
      <c r="G168" s="39">
        <f t="shared" si="0"/>
        <v>2521</v>
      </c>
      <c r="H168" s="250"/>
      <c r="I168" s="251">
        <f t="shared" si="1"/>
        <v>0</v>
      </c>
      <c r="J168" s="263">
        <f>(3.53*4*17.5+(3-0.24)*2*13+(6-0.24)*2*41.8)*3*1.05</f>
        <v>2521.2474000000002</v>
      </c>
    </row>
    <row r="169" spans="1:10" s="213" customFormat="1" ht="37.5" customHeight="1" outlineLevel="3">
      <c r="A169" s="246">
        <v>19</v>
      </c>
      <c r="B169" s="247" t="s">
        <v>90</v>
      </c>
      <c r="C169" s="248" t="s">
        <v>1780</v>
      </c>
      <c r="D169" s="249" t="s">
        <v>958</v>
      </c>
      <c r="E169" s="39">
        <v>1094</v>
      </c>
      <c r="F169" s="250">
        <v>0</v>
      </c>
      <c r="G169" s="39">
        <f t="shared" si="0"/>
        <v>1094</v>
      </c>
      <c r="H169" s="250"/>
      <c r="I169" s="251">
        <f t="shared" si="1"/>
        <v>0</v>
      </c>
      <c r="J169" s="263">
        <f>(3.35*4*17.5+(2.5-0.24)*2*13+(8.5-0.24)*2*41.8+(3.35-0.3)*2*9.5)*1*1.05</f>
        <v>1093.8333</v>
      </c>
    </row>
    <row r="170" spans="1:10" s="213" customFormat="1" ht="37.5" customHeight="1" outlineLevel="3">
      <c r="A170" s="246">
        <v>20</v>
      </c>
      <c r="B170" s="247" t="s">
        <v>91</v>
      </c>
      <c r="C170" s="248" t="s">
        <v>1781</v>
      </c>
      <c r="D170" s="249" t="s">
        <v>958</v>
      </c>
      <c r="E170" s="39">
        <v>1033</v>
      </c>
      <c r="F170" s="250">
        <v>0</v>
      </c>
      <c r="G170" s="39">
        <f t="shared" si="0"/>
        <v>1033</v>
      </c>
      <c r="H170" s="250"/>
      <c r="I170" s="251">
        <f t="shared" si="1"/>
        <v>0</v>
      </c>
      <c r="J170" s="263">
        <f>(3.35*4*17.5+(2.5-0.24)*2*13+(8.5-0.24)*2*41.8)*1*1.05</f>
        <v>1032.9857999999999</v>
      </c>
    </row>
    <row r="171" spans="1:10" s="213" customFormat="1" ht="37.5" customHeight="1" outlineLevel="3">
      <c r="A171" s="246">
        <v>21</v>
      </c>
      <c r="B171" s="247" t="s">
        <v>92</v>
      </c>
      <c r="C171" s="248" t="s">
        <v>1782</v>
      </c>
      <c r="D171" s="249" t="s">
        <v>958</v>
      </c>
      <c r="E171" s="39">
        <v>2066</v>
      </c>
      <c r="F171" s="250">
        <v>0</v>
      </c>
      <c r="G171" s="39">
        <f t="shared" si="0"/>
        <v>2066</v>
      </c>
      <c r="H171" s="250"/>
      <c r="I171" s="251">
        <f t="shared" si="1"/>
        <v>0</v>
      </c>
      <c r="J171" s="263">
        <f>(3.35*4*17.5+(2.5-0.24)*2*13+(8.5-0.24)*2*41.8)*2*1.05</f>
        <v>2065.9715999999999</v>
      </c>
    </row>
    <row r="172" spans="1:10" s="213" customFormat="1" ht="37.5" customHeight="1" outlineLevel="3">
      <c r="A172" s="246">
        <v>22</v>
      </c>
      <c r="B172" s="247" t="s">
        <v>95</v>
      </c>
      <c r="C172" s="248" t="s">
        <v>1783</v>
      </c>
      <c r="D172" s="249" t="s">
        <v>958</v>
      </c>
      <c r="E172" s="39">
        <v>1151</v>
      </c>
      <c r="F172" s="250">
        <v>0</v>
      </c>
      <c r="G172" s="39">
        <f t="shared" si="0"/>
        <v>1151</v>
      </c>
      <c r="H172" s="250"/>
      <c r="I172" s="251">
        <f t="shared" si="1"/>
        <v>0</v>
      </c>
      <c r="J172" s="263">
        <f>(3.35*4*17.5+(3-0.24)*2*13+(9-0.24)*2*41.8+(3.35-0.3)*2*9.5)*1*1.05</f>
        <v>1151.3733000000002</v>
      </c>
    </row>
    <row r="173" spans="1:10" s="213" customFormat="1" ht="37.5" customHeight="1" outlineLevel="3">
      <c r="A173" s="246">
        <v>23</v>
      </c>
      <c r="B173" s="247" t="s">
        <v>93</v>
      </c>
      <c r="C173" s="248" t="s">
        <v>1784</v>
      </c>
      <c r="D173" s="249" t="s">
        <v>958</v>
      </c>
      <c r="E173" s="39">
        <v>799</v>
      </c>
      <c r="F173" s="250">
        <v>0</v>
      </c>
      <c r="G173" s="39">
        <f t="shared" si="0"/>
        <v>799</v>
      </c>
      <c r="H173" s="250"/>
      <c r="I173" s="251">
        <f t="shared" si="1"/>
        <v>0</v>
      </c>
      <c r="J173" s="263">
        <f>(3.35*4*17.5+(3-0.24)*2*13+(6.7-0.24)*2*35.2)*1*1.05</f>
        <v>799.09620000000018</v>
      </c>
    </row>
    <row r="174" spans="1:10" s="213" customFormat="1" ht="37.5" customHeight="1" outlineLevel="3">
      <c r="A174" s="246">
        <v>24</v>
      </c>
      <c r="B174" s="247" t="s">
        <v>94</v>
      </c>
      <c r="C174" s="248" t="s">
        <v>1795</v>
      </c>
      <c r="D174" s="249" t="s">
        <v>958</v>
      </c>
      <c r="E174" s="39">
        <v>4011</v>
      </c>
      <c r="F174" s="250">
        <v>0</v>
      </c>
      <c r="G174" s="39">
        <f t="shared" si="0"/>
        <v>4011</v>
      </c>
      <c r="H174" s="250"/>
      <c r="I174" s="251">
        <f t="shared" si="1"/>
        <v>0</v>
      </c>
      <c r="J174" s="263">
        <f>(3.35*4*17.5+(3-0.24)*2*13+(8-0.24)*2*41.8)*4*1.05</f>
        <v>4010.9832000000001</v>
      </c>
    </row>
    <row r="175" spans="1:10" s="213" customFormat="1" ht="37.5" customHeight="1" outlineLevel="3">
      <c r="A175" s="246">
        <v>25</v>
      </c>
      <c r="B175" s="247" t="s">
        <v>96</v>
      </c>
      <c r="C175" s="248" t="s">
        <v>1785</v>
      </c>
      <c r="D175" s="249" t="s">
        <v>958</v>
      </c>
      <c r="E175" s="39">
        <v>972</v>
      </c>
      <c r="F175" s="250">
        <v>0</v>
      </c>
      <c r="G175" s="39">
        <f t="shared" si="0"/>
        <v>972</v>
      </c>
      <c r="H175" s="250"/>
      <c r="I175" s="251">
        <f t="shared" si="1"/>
        <v>0</v>
      </c>
      <c r="J175" s="263">
        <f>(3.35*4*17.5+(2.5-0.24)*2*13+(7.8-0.24)*2*41.8)*1*1.05</f>
        <v>971.53980000000001</v>
      </c>
    </row>
    <row r="176" spans="1:10" s="213" customFormat="1" ht="37.5" customHeight="1" outlineLevel="3">
      <c r="A176" s="246">
        <v>26</v>
      </c>
      <c r="B176" s="247" t="s">
        <v>97</v>
      </c>
      <c r="C176" s="248" t="s">
        <v>1786</v>
      </c>
      <c r="D176" s="249" t="s">
        <v>958</v>
      </c>
      <c r="E176" s="39">
        <v>1033</v>
      </c>
      <c r="F176" s="250">
        <v>0</v>
      </c>
      <c r="G176" s="39">
        <f t="shared" si="0"/>
        <v>1033</v>
      </c>
      <c r="H176" s="250"/>
      <c r="I176" s="251">
        <f t="shared" si="1"/>
        <v>0</v>
      </c>
      <c r="J176" s="263">
        <f>(3.35*4*17.5+(2.5-0.24)*2*13+(8.5-0.24)*2*41.8)*1*1.05</f>
        <v>1032.9857999999999</v>
      </c>
    </row>
    <row r="177" spans="1:11" s="213" customFormat="1" ht="37.5" customHeight="1" outlineLevel="3">
      <c r="A177" s="246">
        <v>27</v>
      </c>
      <c r="B177" s="247" t="s">
        <v>98</v>
      </c>
      <c r="C177" s="248" t="s">
        <v>1787</v>
      </c>
      <c r="D177" s="249" t="s">
        <v>958</v>
      </c>
      <c r="E177" s="39">
        <v>1094</v>
      </c>
      <c r="F177" s="250">
        <v>0</v>
      </c>
      <c r="G177" s="39">
        <f t="shared" si="0"/>
        <v>1094</v>
      </c>
      <c r="H177" s="250"/>
      <c r="I177" s="251">
        <f t="shared" si="1"/>
        <v>0</v>
      </c>
      <c r="J177" s="263">
        <f>(3.35*4*17.5+(2.5-0.24)*2*13+(8.5-0.24)*2*41.8+(3.35-0.3)*2*9.5)*1*1.05</f>
        <v>1093.8333</v>
      </c>
    </row>
    <row r="178" spans="1:11" s="213" customFormat="1" ht="37.5" customHeight="1" outlineLevel="3">
      <c r="A178" s="246">
        <v>28</v>
      </c>
      <c r="B178" s="247" t="s">
        <v>94</v>
      </c>
      <c r="C178" s="248" t="s">
        <v>1796</v>
      </c>
      <c r="D178" s="249" t="s">
        <v>958</v>
      </c>
      <c r="E178" s="39">
        <v>1101</v>
      </c>
      <c r="F178" s="250">
        <v>0</v>
      </c>
      <c r="G178" s="39">
        <f t="shared" ref="G178" si="2">E178*(1+F178/100)</f>
        <v>1101</v>
      </c>
      <c r="H178" s="250"/>
      <c r="I178" s="251">
        <f t="shared" ref="I178" si="3">G178*H178</f>
        <v>0</v>
      </c>
      <c r="J178" s="263">
        <f>(3.35*4*17.5+(3-0.24)*2*13+(8-0.24)*2*47.8)*1*1.05</f>
        <v>1100.5218</v>
      </c>
    </row>
    <row r="179" spans="1:11" s="213" customFormat="1" ht="37.5" customHeight="1" outlineLevel="3">
      <c r="A179" s="246">
        <v>29</v>
      </c>
      <c r="B179" s="247" t="s">
        <v>99</v>
      </c>
      <c r="C179" s="248" t="s">
        <v>1792</v>
      </c>
      <c r="D179" s="249" t="s">
        <v>958</v>
      </c>
      <c r="E179" s="39">
        <v>1053</v>
      </c>
      <c r="F179" s="250">
        <v>0</v>
      </c>
      <c r="G179" s="39">
        <f t="shared" si="0"/>
        <v>1053</v>
      </c>
      <c r="H179" s="250"/>
      <c r="I179" s="251">
        <f t="shared" si="1"/>
        <v>0</v>
      </c>
      <c r="J179" s="263">
        <f>(6*4*41.8)*1*1.05</f>
        <v>1053.3599999999999</v>
      </c>
    </row>
    <row r="180" spans="1:11" s="213" customFormat="1" ht="37.5" customHeight="1" outlineLevel="3">
      <c r="A180" s="246">
        <v>30</v>
      </c>
      <c r="B180" s="247"/>
      <c r="C180" s="248" t="s">
        <v>1815</v>
      </c>
      <c r="D180" s="249" t="s">
        <v>958</v>
      </c>
      <c r="E180" s="39">
        <v>3307</v>
      </c>
      <c r="F180" s="250">
        <v>0</v>
      </c>
      <c r="G180" s="39">
        <f t="shared" ref="G180" si="4">E180*(1+F180/100)</f>
        <v>3307</v>
      </c>
      <c r="H180" s="250"/>
      <c r="I180" s="251">
        <f t="shared" ref="I180" si="5">G180*H180</f>
        <v>0</v>
      </c>
      <c r="J180" s="263">
        <f>(23.5*61.3+12*33.7*3.5+0.78*6*0.008*7850)*1.05</f>
        <v>3307.3467000000001</v>
      </c>
    </row>
    <row r="181" spans="1:11" s="213" customFormat="1" ht="24" outlineLevel="3">
      <c r="A181" s="246">
        <v>31</v>
      </c>
      <c r="B181" s="247" t="s">
        <v>128</v>
      </c>
      <c r="C181" s="248" t="s">
        <v>751</v>
      </c>
      <c r="D181" s="249" t="s">
        <v>5</v>
      </c>
      <c r="E181" s="39">
        <v>885.13800000000003</v>
      </c>
      <c r="F181" s="250">
        <v>0</v>
      </c>
      <c r="G181" s="39">
        <f t="shared" si="0"/>
        <v>885.13800000000003</v>
      </c>
      <c r="H181" s="250"/>
      <c r="I181" s="251">
        <f t="shared" si="1"/>
        <v>0</v>
      </c>
      <c r="K181" s="213" t="s">
        <v>2440</v>
      </c>
    </row>
    <row r="182" spans="1:11" s="214" customFormat="1" ht="11.25" outlineLevel="4">
      <c r="A182" s="252"/>
      <c r="B182" s="253"/>
      <c r="C182" s="254" t="s">
        <v>200</v>
      </c>
      <c r="D182" s="253"/>
      <c r="E182" s="44">
        <v>0</v>
      </c>
      <c r="F182" s="255"/>
      <c r="G182" s="46"/>
      <c r="H182" s="255"/>
      <c r="I182" s="256"/>
    </row>
    <row r="183" spans="1:11" s="214" customFormat="1" ht="11.25" outlineLevel="4">
      <c r="A183" s="252"/>
      <c r="B183" s="253"/>
      <c r="C183" s="254" t="s">
        <v>511</v>
      </c>
      <c r="D183" s="253"/>
      <c r="E183" s="44">
        <v>316.31160000000006</v>
      </c>
      <c r="F183" s="255"/>
      <c r="G183" s="46"/>
      <c r="H183" s="255"/>
      <c r="I183" s="256"/>
    </row>
    <row r="184" spans="1:11" s="214" customFormat="1" ht="45" outlineLevel="4">
      <c r="A184" s="252"/>
      <c r="B184" s="253"/>
      <c r="C184" s="254" t="s">
        <v>806</v>
      </c>
      <c r="D184" s="253"/>
      <c r="E184" s="44">
        <v>0</v>
      </c>
      <c r="F184" s="255"/>
      <c r="G184" s="46"/>
      <c r="H184" s="255"/>
      <c r="I184" s="256"/>
    </row>
    <row r="185" spans="1:11" s="214" customFormat="1" ht="11.25" outlineLevel="4">
      <c r="A185" s="252"/>
      <c r="B185" s="253"/>
      <c r="C185" s="254" t="s">
        <v>201</v>
      </c>
      <c r="D185" s="253"/>
      <c r="E185" s="44">
        <v>0</v>
      </c>
      <c r="F185" s="255"/>
      <c r="G185" s="46"/>
      <c r="H185" s="255"/>
      <c r="I185" s="256"/>
    </row>
    <row r="186" spans="1:11" s="214" customFormat="1" ht="11.25" outlineLevel="4">
      <c r="A186" s="252"/>
      <c r="B186" s="253"/>
      <c r="C186" s="254" t="s">
        <v>401</v>
      </c>
      <c r="D186" s="253"/>
      <c r="E186" s="44">
        <v>124.66960000000002</v>
      </c>
      <c r="F186" s="255"/>
      <c r="G186" s="46"/>
      <c r="H186" s="255"/>
      <c r="I186" s="256"/>
    </row>
    <row r="187" spans="1:11" s="214" customFormat="1" ht="22.5" outlineLevel="4">
      <c r="A187" s="252"/>
      <c r="B187" s="253"/>
      <c r="C187" s="254" t="s">
        <v>701</v>
      </c>
      <c r="D187" s="253"/>
      <c r="E187" s="44">
        <v>0</v>
      </c>
      <c r="F187" s="255"/>
      <c r="G187" s="46"/>
      <c r="H187" s="255"/>
      <c r="I187" s="256"/>
    </row>
    <row r="188" spans="1:11" s="214" customFormat="1" ht="11.25" outlineLevel="4">
      <c r="A188" s="252"/>
      <c r="B188" s="253"/>
      <c r="C188" s="254" t="s">
        <v>202</v>
      </c>
      <c r="D188" s="253"/>
      <c r="E188" s="44">
        <v>0</v>
      </c>
      <c r="F188" s="255"/>
      <c r="G188" s="46"/>
      <c r="H188" s="255"/>
      <c r="I188" s="256"/>
    </row>
    <row r="189" spans="1:11" s="214" customFormat="1" ht="11.25" outlineLevel="4">
      <c r="A189" s="252"/>
      <c r="B189" s="253"/>
      <c r="C189" s="254" t="s">
        <v>413</v>
      </c>
      <c r="D189" s="253"/>
      <c r="E189" s="44">
        <v>118.12240000000001</v>
      </c>
      <c r="F189" s="255"/>
      <c r="G189" s="46"/>
      <c r="H189" s="255"/>
      <c r="I189" s="256"/>
    </row>
    <row r="190" spans="1:11" s="214" customFormat="1" ht="22.5" outlineLevel="4">
      <c r="A190" s="252"/>
      <c r="B190" s="253"/>
      <c r="C190" s="254" t="s">
        <v>773</v>
      </c>
      <c r="D190" s="253"/>
      <c r="E190" s="44">
        <v>0</v>
      </c>
      <c r="F190" s="255"/>
      <c r="G190" s="46"/>
      <c r="H190" s="255"/>
      <c r="I190" s="256"/>
    </row>
    <row r="191" spans="1:11" s="214" customFormat="1" ht="11.25" outlineLevel="4">
      <c r="A191" s="252"/>
      <c r="B191" s="253"/>
      <c r="C191" s="254" t="s">
        <v>203</v>
      </c>
      <c r="D191" s="253"/>
      <c r="E191" s="44">
        <v>0</v>
      </c>
      <c r="F191" s="255"/>
      <c r="G191" s="46"/>
      <c r="H191" s="255"/>
      <c r="I191" s="256"/>
    </row>
    <row r="192" spans="1:11" s="214" customFormat="1" ht="11.25" outlineLevel="4">
      <c r="A192" s="252"/>
      <c r="B192" s="253"/>
      <c r="C192" s="254" t="s">
        <v>415</v>
      </c>
      <c r="D192" s="253"/>
      <c r="E192" s="44">
        <v>301.03480000000002</v>
      </c>
      <c r="F192" s="255"/>
      <c r="G192" s="46"/>
      <c r="H192" s="255"/>
      <c r="I192" s="256"/>
    </row>
    <row r="193" spans="1:9" s="214" customFormat="1" ht="33.75" outlineLevel="4">
      <c r="A193" s="252"/>
      <c r="B193" s="253"/>
      <c r="C193" s="254" t="s">
        <v>805</v>
      </c>
      <c r="D193" s="253"/>
      <c r="E193" s="44">
        <v>0</v>
      </c>
      <c r="F193" s="255"/>
      <c r="G193" s="46"/>
      <c r="H193" s="255"/>
      <c r="I193" s="256"/>
    </row>
    <row r="194" spans="1:9" s="214" customFormat="1" ht="11.25" outlineLevel="4">
      <c r="A194" s="252"/>
      <c r="B194" s="253"/>
      <c r="C194" s="254" t="s">
        <v>2433</v>
      </c>
      <c r="D194" s="253"/>
      <c r="E194" s="44">
        <v>25</v>
      </c>
      <c r="F194" s="255"/>
      <c r="G194" s="46"/>
      <c r="H194" s="255"/>
      <c r="I194" s="256"/>
    </row>
    <row r="195" spans="1:9" s="213" customFormat="1" ht="12" customHeight="1" outlineLevel="3">
      <c r="A195" s="246">
        <v>32</v>
      </c>
      <c r="B195" s="247" t="s">
        <v>215</v>
      </c>
      <c r="C195" s="248" t="s">
        <v>734</v>
      </c>
      <c r="D195" s="249" t="s">
        <v>5</v>
      </c>
      <c r="E195" s="39">
        <v>885.13800000000003</v>
      </c>
      <c r="F195" s="250">
        <v>12</v>
      </c>
      <c r="G195" s="39">
        <f>E195*(1+F195/100)</f>
        <v>991.35456000000011</v>
      </c>
      <c r="H195" s="250"/>
      <c r="I195" s="251">
        <f>G195*H195</f>
        <v>0</v>
      </c>
    </row>
    <row r="196" spans="1:9" s="213" customFormat="1" ht="24" outlineLevel="3">
      <c r="A196" s="246">
        <v>33</v>
      </c>
      <c r="B196" s="247" t="s">
        <v>241</v>
      </c>
      <c r="C196" s="248" t="s">
        <v>780</v>
      </c>
      <c r="D196" s="249" t="s">
        <v>5</v>
      </c>
      <c r="E196" s="39">
        <v>1661.884</v>
      </c>
      <c r="F196" s="250">
        <v>0</v>
      </c>
      <c r="G196" s="39">
        <f>E196*(1+F196/100)</f>
        <v>1661.884</v>
      </c>
      <c r="H196" s="250"/>
      <c r="I196" s="251">
        <f>G196*H196</f>
        <v>0</v>
      </c>
    </row>
    <row r="197" spans="1:9" s="214" customFormat="1" ht="11.25" outlineLevel="4">
      <c r="A197" s="252"/>
      <c r="B197" s="253"/>
      <c r="C197" s="254" t="s">
        <v>448</v>
      </c>
      <c r="D197" s="253"/>
      <c r="E197" s="44">
        <v>0</v>
      </c>
      <c r="F197" s="255"/>
      <c r="G197" s="46"/>
      <c r="H197" s="255"/>
      <c r="I197" s="256"/>
    </row>
    <row r="198" spans="1:9" s="214" customFormat="1" ht="11.25" outlineLevel="4">
      <c r="A198" s="252"/>
      <c r="B198" s="253"/>
      <c r="C198" s="254" t="s">
        <v>452</v>
      </c>
      <c r="D198" s="253"/>
      <c r="E198" s="44">
        <v>896.5</v>
      </c>
      <c r="F198" s="255"/>
      <c r="G198" s="46"/>
      <c r="H198" s="255"/>
      <c r="I198" s="256"/>
    </row>
    <row r="199" spans="1:9" s="214" customFormat="1" ht="22.5" outlineLevel="4">
      <c r="A199" s="252"/>
      <c r="B199" s="253"/>
      <c r="C199" s="254" t="s">
        <v>689</v>
      </c>
      <c r="D199" s="253"/>
      <c r="E199" s="44">
        <v>-78.808000000000007</v>
      </c>
      <c r="F199" s="255"/>
      <c r="G199" s="46"/>
      <c r="H199" s="255"/>
      <c r="I199" s="256"/>
    </row>
    <row r="200" spans="1:9" s="214" customFormat="1" ht="11.25" outlineLevel="4">
      <c r="A200" s="252"/>
      <c r="B200" s="253"/>
      <c r="C200" s="254" t="s">
        <v>1</v>
      </c>
      <c r="D200" s="253"/>
      <c r="E200" s="44">
        <v>817.69200000000001</v>
      </c>
      <c r="F200" s="255"/>
      <c r="G200" s="46"/>
      <c r="H200" s="255"/>
      <c r="I200" s="256"/>
    </row>
    <row r="201" spans="1:9" s="214" customFormat="1" ht="11.25" outlineLevel="4">
      <c r="A201" s="252"/>
      <c r="B201" s="253"/>
      <c r="C201" s="254" t="s">
        <v>399</v>
      </c>
      <c r="D201" s="253"/>
      <c r="E201" s="44">
        <v>0</v>
      </c>
      <c r="F201" s="255"/>
      <c r="G201" s="46"/>
      <c r="H201" s="255"/>
      <c r="I201" s="256"/>
    </row>
    <row r="202" spans="1:9" s="214" customFormat="1" ht="11.25" outlineLevel="4">
      <c r="A202" s="252"/>
      <c r="B202" s="253"/>
      <c r="C202" s="254" t="s">
        <v>452</v>
      </c>
      <c r="D202" s="253"/>
      <c r="E202" s="44">
        <v>896.5</v>
      </c>
      <c r="F202" s="255"/>
      <c r="G202" s="46"/>
      <c r="H202" s="255"/>
      <c r="I202" s="256"/>
    </row>
    <row r="203" spans="1:9" s="214" customFormat="1" ht="22.5" outlineLevel="4">
      <c r="A203" s="252"/>
      <c r="B203" s="253"/>
      <c r="C203" s="254" t="s">
        <v>689</v>
      </c>
      <c r="D203" s="253"/>
      <c r="E203" s="44">
        <v>-78.808000000000007</v>
      </c>
      <c r="F203" s="255"/>
      <c r="G203" s="46"/>
      <c r="H203" s="255"/>
      <c r="I203" s="256"/>
    </row>
    <row r="204" spans="1:9" s="214" customFormat="1" ht="11.25" outlineLevel="4">
      <c r="A204" s="252"/>
      <c r="B204" s="253"/>
      <c r="C204" s="254" t="s">
        <v>2432</v>
      </c>
      <c r="D204" s="253"/>
      <c r="E204" s="44">
        <v>26.5</v>
      </c>
      <c r="F204" s="255"/>
      <c r="G204" s="46"/>
      <c r="H204" s="255"/>
      <c r="I204" s="256"/>
    </row>
    <row r="205" spans="1:9" s="214" customFormat="1" ht="11.25" outlineLevel="4">
      <c r="A205" s="252"/>
      <c r="B205" s="253"/>
      <c r="C205" s="254" t="s">
        <v>1</v>
      </c>
      <c r="D205" s="253"/>
      <c r="E205" s="44">
        <v>844.19200000000001</v>
      </c>
      <c r="F205" s="255"/>
      <c r="G205" s="46"/>
      <c r="H205" s="255"/>
      <c r="I205" s="256"/>
    </row>
    <row r="206" spans="1:9" s="213" customFormat="1" ht="12" outlineLevel="3">
      <c r="A206" s="246">
        <v>34</v>
      </c>
      <c r="B206" s="247" t="s">
        <v>215</v>
      </c>
      <c r="C206" s="248" t="s">
        <v>707</v>
      </c>
      <c r="D206" s="249" t="s">
        <v>5</v>
      </c>
      <c r="E206" s="39">
        <v>76.36</v>
      </c>
      <c r="F206" s="250">
        <v>12</v>
      </c>
      <c r="G206" s="39">
        <f>E206*(1+F206/100)</f>
        <v>85.523200000000003</v>
      </c>
      <c r="H206" s="250"/>
      <c r="I206" s="251">
        <f>G206*H206</f>
        <v>0</v>
      </c>
    </row>
    <row r="207" spans="1:9" s="214" customFormat="1" ht="11.25" outlineLevel="4">
      <c r="A207" s="252"/>
      <c r="B207" s="253"/>
      <c r="C207" s="254" t="s">
        <v>448</v>
      </c>
      <c r="D207" s="253"/>
      <c r="E207" s="44">
        <v>0</v>
      </c>
      <c r="F207" s="255"/>
      <c r="G207" s="46"/>
      <c r="H207" s="255"/>
      <c r="I207" s="256"/>
    </row>
    <row r="208" spans="1:9" s="214" customFormat="1" ht="11.25" outlineLevel="4">
      <c r="A208" s="252"/>
      <c r="B208" s="253"/>
      <c r="C208" s="254" t="s">
        <v>616</v>
      </c>
      <c r="D208" s="253"/>
      <c r="E208" s="44">
        <v>76.36</v>
      </c>
      <c r="F208" s="255"/>
      <c r="G208" s="46"/>
      <c r="H208" s="255"/>
      <c r="I208" s="256"/>
    </row>
    <row r="209" spans="1:9" s="213" customFormat="1" ht="12" outlineLevel="3">
      <c r="A209" s="246">
        <v>35</v>
      </c>
      <c r="B209" s="247" t="s">
        <v>63</v>
      </c>
      <c r="C209" s="248" t="s">
        <v>708</v>
      </c>
      <c r="D209" s="249" t="s">
        <v>5</v>
      </c>
      <c r="E209" s="39">
        <v>767.83199999999999</v>
      </c>
      <c r="F209" s="250">
        <v>12</v>
      </c>
      <c r="G209" s="39">
        <f>E209*(1+F209/100)</f>
        <v>859.97184000000004</v>
      </c>
      <c r="H209" s="250"/>
      <c r="I209" s="251">
        <f>G209*H209</f>
        <v>0</v>
      </c>
    </row>
    <row r="210" spans="1:9" s="214" customFormat="1" ht="11.25" outlineLevel="4">
      <c r="A210" s="252"/>
      <c r="B210" s="253"/>
      <c r="C210" s="254" t="s">
        <v>448</v>
      </c>
      <c r="D210" s="253"/>
      <c r="E210" s="44">
        <v>0</v>
      </c>
      <c r="F210" s="255"/>
      <c r="G210" s="46"/>
      <c r="H210" s="255"/>
      <c r="I210" s="256"/>
    </row>
    <row r="211" spans="1:9" s="214" customFormat="1" ht="11.25" outlineLevel="4">
      <c r="A211" s="252"/>
      <c r="B211" s="253"/>
      <c r="C211" s="254" t="s">
        <v>452</v>
      </c>
      <c r="D211" s="253"/>
      <c r="E211" s="44">
        <v>896.5</v>
      </c>
      <c r="F211" s="255"/>
      <c r="G211" s="46"/>
      <c r="H211" s="255"/>
      <c r="I211" s="256"/>
    </row>
    <row r="212" spans="1:9" s="214" customFormat="1" ht="22.5" outlineLevel="4">
      <c r="A212" s="252"/>
      <c r="B212" s="253"/>
      <c r="C212" s="254" t="s">
        <v>689</v>
      </c>
      <c r="D212" s="253"/>
      <c r="E212" s="44">
        <v>-78.808000000000007</v>
      </c>
      <c r="F212" s="255"/>
      <c r="G212" s="46"/>
      <c r="H212" s="255"/>
      <c r="I212" s="256"/>
    </row>
    <row r="213" spans="1:9" s="214" customFormat="1" ht="11.25" outlineLevel="4">
      <c r="A213" s="252"/>
      <c r="B213" s="253"/>
      <c r="C213" s="254" t="s">
        <v>2432</v>
      </c>
      <c r="D213" s="253"/>
      <c r="E213" s="44">
        <v>26.5</v>
      </c>
      <c r="F213" s="255"/>
      <c r="G213" s="46"/>
      <c r="H213" s="255"/>
      <c r="I213" s="256"/>
    </row>
    <row r="214" spans="1:9" s="214" customFormat="1" ht="11.25" outlineLevel="4">
      <c r="A214" s="252"/>
      <c r="B214" s="253"/>
      <c r="C214" s="254" t="s">
        <v>1</v>
      </c>
      <c r="D214" s="253"/>
      <c r="E214" s="44">
        <v>844.19200000000001</v>
      </c>
      <c r="F214" s="255"/>
      <c r="G214" s="46"/>
      <c r="H214" s="255"/>
      <c r="I214" s="256"/>
    </row>
    <row r="215" spans="1:9" s="214" customFormat="1" ht="11.25" outlineLevel="4">
      <c r="A215" s="252"/>
      <c r="B215" s="253"/>
      <c r="C215" s="254" t="s">
        <v>622</v>
      </c>
      <c r="D215" s="253"/>
      <c r="E215" s="44">
        <v>-76.36</v>
      </c>
      <c r="F215" s="255"/>
      <c r="G215" s="46"/>
      <c r="H215" s="255"/>
      <c r="I215" s="256"/>
    </row>
    <row r="216" spans="1:9" s="213" customFormat="1" ht="12" customHeight="1" outlineLevel="3">
      <c r="A216" s="246">
        <v>36</v>
      </c>
      <c r="B216" s="247" t="s">
        <v>64</v>
      </c>
      <c r="C216" s="248" t="s">
        <v>730</v>
      </c>
      <c r="D216" s="249" t="s">
        <v>5</v>
      </c>
      <c r="E216" s="39">
        <v>76.36</v>
      </c>
      <c r="F216" s="250">
        <v>12</v>
      </c>
      <c r="G216" s="39">
        <f>E216*(1+F216/100)</f>
        <v>85.523200000000003</v>
      </c>
      <c r="H216" s="250"/>
      <c r="I216" s="251">
        <f>G216*H216</f>
        <v>0</v>
      </c>
    </row>
    <row r="217" spans="1:9" s="214" customFormat="1" ht="12" customHeight="1" outlineLevel="4">
      <c r="A217" s="252"/>
      <c r="B217" s="253"/>
      <c r="C217" s="254" t="s">
        <v>399</v>
      </c>
      <c r="D217" s="253"/>
      <c r="E217" s="44">
        <v>0</v>
      </c>
      <c r="F217" s="255"/>
      <c r="G217" s="46"/>
      <c r="H217" s="255"/>
      <c r="I217" s="256"/>
    </row>
    <row r="218" spans="1:9" s="214" customFormat="1" ht="12" customHeight="1" outlineLevel="4">
      <c r="A218" s="252"/>
      <c r="B218" s="253"/>
      <c r="C218" s="254" t="s">
        <v>616</v>
      </c>
      <c r="D218" s="253"/>
      <c r="E218" s="44">
        <v>76.36</v>
      </c>
      <c r="F218" s="255"/>
      <c r="G218" s="46"/>
      <c r="H218" s="255"/>
      <c r="I218" s="256"/>
    </row>
    <row r="219" spans="1:9" s="213" customFormat="1" ht="12" customHeight="1" outlineLevel="3">
      <c r="A219" s="246">
        <v>37</v>
      </c>
      <c r="B219" s="247" t="s">
        <v>216</v>
      </c>
      <c r="C219" s="248" t="s">
        <v>731</v>
      </c>
      <c r="D219" s="249" t="s">
        <v>5</v>
      </c>
      <c r="E219" s="39">
        <v>741.33199999999999</v>
      </c>
      <c r="F219" s="250">
        <v>12</v>
      </c>
      <c r="G219" s="39">
        <f>E219*(1+F219/100)</f>
        <v>830.29184000000009</v>
      </c>
      <c r="H219" s="250"/>
      <c r="I219" s="251">
        <f>G219*H219</f>
        <v>0</v>
      </c>
    </row>
    <row r="220" spans="1:9" s="214" customFormat="1" ht="11.25" outlineLevel="4">
      <c r="A220" s="252"/>
      <c r="B220" s="253"/>
      <c r="C220" s="254" t="s">
        <v>399</v>
      </c>
      <c r="D220" s="253"/>
      <c r="E220" s="44">
        <v>0</v>
      </c>
      <c r="F220" s="255"/>
      <c r="G220" s="46"/>
      <c r="H220" s="255"/>
      <c r="I220" s="256"/>
    </row>
    <row r="221" spans="1:9" s="214" customFormat="1" ht="11.25" outlineLevel="4">
      <c r="A221" s="252"/>
      <c r="B221" s="253"/>
      <c r="C221" s="254" t="s">
        <v>452</v>
      </c>
      <c r="D221" s="253"/>
      <c r="E221" s="44">
        <v>896.5</v>
      </c>
      <c r="F221" s="255"/>
      <c r="G221" s="46"/>
      <c r="H221" s="255"/>
      <c r="I221" s="256"/>
    </row>
    <row r="222" spans="1:9" s="214" customFormat="1" ht="22.5" outlineLevel="4">
      <c r="A222" s="252"/>
      <c r="B222" s="253"/>
      <c r="C222" s="254" t="s">
        <v>689</v>
      </c>
      <c r="D222" s="253"/>
      <c r="E222" s="44">
        <v>-78.808000000000007</v>
      </c>
      <c r="F222" s="255"/>
      <c r="G222" s="46"/>
      <c r="H222" s="255"/>
      <c r="I222" s="256"/>
    </row>
    <row r="223" spans="1:9" s="214" customFormat="1" ht="11.25" outlineLevel="4">
      <c r="A223" s="252"/>
      <c r="B223" s="253"/>
      <c r="C223" s="254" t="s">
        <v>1</v>
      </c>
      <c r="D223" s="253"/>
      <c r="E223" s="44">
        <v>817.69200000000001</v>
      </c>
      <c r="F223" s="255"/>
      <c r="G223" s="46"/>
      <c r="H223" s="255"/>
      <c r="I223" s="256"/>
    </row>
    <row r="224" spans="1:9" s="214" customFormat="1" ht="11.25" outlineLevel="4">
      <c r="A224" s="252"/>
      <c r="B224" s="253"/>
      <c r="C224" s="254" t="s">
        <v>623</v>
      </c>
      <c r="D224" s="253"/>
      <c r="E224" s="44">
        <v>-76.36</v>
      </c>
      <c r="F224" s="255"/>
      <c r="G224" s="46"/>
      <c r="H224" s="255"/>
      <c r="I224" s="256"/>
    </row>
    <row r="225" spans="1:11" s="262" customFormat="1" ht="12.75" customHeight="1" outlineLevel="3">
      <c r="A225" s="257"/>
      <c r="B225" s="258"/>
      <c r="C225" s="259"/>
      <c r="D225" s="258"/>
      <c r="E225" s="54"/>
      <c r="F225" s="260"/>
      <c r="G225" s="54"/>
      <c r="H225" s="260"/>
      <c r="I225" s="261"/>
    </row>
    <row r="226" spans="1:11" s="245" customFormat="1" ht="16.5" customHeight="1" outlineLevel="2">
      <c r="A226" s="240"/>
      <c r="B226" s="241"/>
      <c r="C226" s="241" t="s">
        <v>556</v>
      </c>
      <c r="D226" s="242"/>
      <c r="E226" s="33"/>
      <c r="F226" s="243"/>
      <c r="G226" s="33"/>
      <c r="H226" s="243"/>
      <c r="I226" s="244">
        <f>SUBTOTAL(9,I227:I228)</f>
        <v>0</v>
      </c>
    </row>
    <row r="227" spans="1:11" s="213" customFormat="1" ht="24" outlineLevel="3">
      <c r="A227" s="246">
        <v>1</v>
      </c>
      <c r="B227" s="247" t="s">
        <v>186</v>
      </c>
      <c r="C227" s="248" t="s">
        <v>797</v>
      </c>
      <c r="D227" s="249" t="s">
        <v>3</v>
      </c>
      <c r="E227" s="39">
        <v>1210.7882599809573</v>
      </c>
      <c r="F227" s="250">
        <v>0</v>
      </c>
      <c r="G227" s="39">
        <f>E227*(1+F227/100)</f>
        <v>1210.7882599809573</v>
      </c>
      <c r="H227" s="250"/>
      <c r="I227" s="251">
        <f>G227*H227</f>
        <v>0</v>
      </c>
      <c r="K227" s="213" t="s">
        <v>2440</v>
      </c>
    </row>
    <row r="228" spans="1:11" s="262" customFormat="1" ht="12.75" customHeight="1" outlineLevel="3">
      <c r="A228" s="257"/>
      <c r="B228" s="258"/>
      <c r="C228" s="259"/>
      <c r="D228" s="258"/>
      <c r="E228" s="54"/>
      <c r="F228" s="260"/>
      <c r="G228" s="54"/>
      <c r="H228" s="260"/>
      <c r="I228" s="261"/>
    </row>
    <row r="229" spans="1:11" s="262" customFormat="1" ht="13.5" customHeight="1" outlineLevel="2">
      <c r="A229" s="257"/>
      <c r="B229" s="258"/>
      <c r="C229" s="259"/>
      <c r="D229" s="258"/>
      <c r="E229" s="54"/>
      <c r="F229" s="260"/>
      <c r="G229" s="54"/>
      <c r="H229" s="260"/>
      <c r="I229" s="261"/>
    </row>
    <row r="230" spans="1:11" s="30" customFormat="1" ht="16.5" customHeight="1" outlineLevel="1">
      <c r="A230" s="216"/>
      <c r="B230" s="217"/>
      <c r="C230" s="217" t="s">
        <v>390</v>
      </c>
      <c r="D230" s="218"/>
      <c r="E230" s="219"/>
      <c r="F230" s="220"/>
      <c r="G230" s="219"/>
      <c r="H230" s="220"/>
      <c r="I230" s="221">
        <f>SUBTOTAL(9,I231:I1249)</f>
        <v>0</v>
      </c>
      <c r="J230" s="222"/>
    </row>
    <row r="231" spans="1:11" s="245" customFormat="1" ht="16.5" customHeight="1" outlineLevel="2">
      <c r="A231" s="240"/>
      <c r="B231" s="241"/>
      <c r="C231" s="241" t="s">
        <v>650</v>
      </c>
      <c r="D231" s="242"/>
      <c r="E231" s="33"/>
      <c r="F231" s="243"/>
      <c r="G231" s="33"/>
      <c r="H231" s="243"/>
      <c r="I231" s="244">
        <f>SUBTOTAL(9,I232:I252)</f>
        <v>0</v>
      </c>
    </row>
    <row r="232" spans="1:11" s="213" customFormat="1" ht="24" outlineLevel="3">
      <c r="A232" s="246">
        <v>1</v>
      </c>
      <c r="B232" s="247" t="s">
        <v>136</v>
      </c>
      <c r="C232" s="248" t="s">
        <v>744</v>
      </c>
      <c r="D232" s="249" t="s">
        <v>5</v>
      </c>
      <c r="E232" s="39">
        <v>880</v>
      </c>
      <c r="F232" s="250">
        <v>0</v>
      </c>
      <c r="G232" s="39">
        <f>E232*(1+F232/100)</f>
        <v>880</v>
      </c>
      <c r="H232" s="250"/>
      <c r="I232" s="251">
        <f>G232*H232</f>
        <v>0</v>
      </c>
      <c r="K232" s="213" t="s">
        <v>2440</v>
      </c>
    </row>
    <row r="233" spans="1:11" s="214" customFormat="1" ht="11.25" outlineLevel="4">
      <c r="A233" s="252"/>
      <c r="B233" s="253"/>
      <c r="C233" s="254" t="s">
        <v>318</v>
      </c>
      <c r="D233" s="253"/>
      <c r="E233" s="44">
        <v>0</v>
      </c>
      <c r="F233" s="255"/>
      <c r="G233" s="46"/>
      <c r="H233" s="255"/>
      <c r="I233" s="256"/>
    </row>
    <row r="234" spans="1:11" s="214" customFormat="1" ht="11.25" outlineLevel="4">
      <c r="A234" s="252"/>
      <c r="B234" s="253"/>
      <c r="C234" s="254" t="s">
        <v>27</v>
      </c>
      <c r="D234" s="253"/>
      <c r="E234" s="44">
        <v>880</v>
      </c>
      <c r="F234" s="255"/>
      <c r="G234" s="46"/>
      <c r="H234" s="255"/>
      <c r="I234" s="256"/>
    </row>
    <row r="235" spans="1:11" s="213" customFormat="1" ht="24" outlineLevel="3">
      <c r="A235" s="246">
        <v>2</v>
      </c>
      <c r="B235" s="247" t="s">
        <v>137</v>
      </c>
      <c r="C235" s="248" t="s">
        <v>739</v>
      </c>
      <c r="D235" s="249" t="s">
        <v>5</v>
      </c>
      <c r="E235" s="39">
        <v>96.734999999999985</v>
      </c>
      <c r="F235" s="250">
        <v>0</v>
      </c>
      <c r="G235" s="39">
        <f>E235*(1+F235/100)</f>
        <v>96.734999999999985</v>
      </c>
      <c r="H235" s="250"/>
      <c r="I235" s="251">
        <f>G235*H235</f>
        <v>0</v>
      </c>
      <c r="K235" s="213" t="s">
        <v>2440</v>
      </c>
    </row>
    <row r="236" spans="1:11" s="214" customFormat="1" ht="11.25" outlineLevel="4">
      <c r="A236" s="252"/>
      <c r="B236" s="253"/>
      <c r="C236" s="254" t="s">
        <v>269</v>
      </c>
      <c r="D236" s="253"/>
      <c r="E236" s="44">
        <v>0</v>
      </c>
      <c r="F236" s="255"/>
      <c r="G236" s="46"/>
      <c r="H236" s="255"/>
      <c r="I236" s="256"/>
    </row>
    <row r="237" spans="1:11" s="214" customFormat="1" ht="11.25" outlineLevel="4">
      <c r="A237" s="252"/>
      <c r="B237" s="253"/>
      <c r="C237" s="254" t="s">
        <v>230</v>
      </c>
      <c r="D237" s="253"/>
      <c r="E237" s="44">
        <v>83.4</v>
      </c>
      <c r="F237" s="255"/>
      <c r="G237" s="46"/>
      <c r="H237" s="255"/>
      <c r="I237" s="256"/>
    </row>
    <row r="238" spans="1:11" s="214" customFormat="1" ht="11.25" outlineLevel="4">
      <c r="A238" s="252"/>
      <c r="B238" s="253"/>
      <c r="C238" s="254" t="s">
        <v>659</v>
      </c>
      <c r="D238" s="253"/>
      <c r="E238" s="44">
        <v>13.335000000000001</v>
      </c>
      <c r="F238" s="255"/>
      <c r="G238" s="46"/>
      <c r="H238" s="255"/>
      <c r="I238" s="256"/>
    </row>
    <row r="239" spans="1:11" s="213" customFormat="1" ht="12" outlineLevel="3">
      <c r="A239" s="246">
        <v>3</v>
      </c>
      <c r="B239" s="247" t="s">
        <v>62</v>
      </c>
      <c r="C239" s="248" t="s">
        <v>441</v>
      </c>
      <c r="D239" s="249" t="s">
        <v>3</v>
      </c>
      <c r="E239" s="39">
        <v>0.29785725000000002</v>
      </c>
      <c r="F239" s="250">
        <v>0</v>
      </c>
      <c r="G239" s="39">
        <f>E239*(1+F239/100)</f>
        <v>0.29785725000000002</v>
      </c>
      <c r="H239" s="250"/>
      <c r="I239" s="251">
        <f>G239*H239</f>
        <v>0</v>
      </c>
    </row>
    <row r="240" spans="1:11" s="214" customFormat="1" ht="11.25" outlineLevel="4">
      <c r="A240" s="252"/>
      <c r="B240" s="253"/>
      <c r="C240" s="254" t="s">
        <v>356</v>
      </c>
      <c r="D240" s="253"/>
      <c r="E240" s="44">
        <v>0.26400000000000001</v>
      </c>
      <c r="F240" s="255"/>
      <c r="G240" s="46"/>
      <c r="H240" s="255"/>
      <c r="I240" s="256"/>
    </row>
    <row r="241" spans="1:11" s="214" customFormat="1" ht="11.25" outlineLevel="4">
      <c r="A241" s="252"/>
      <c r="B241" s="253"/>
      <c r="C241" s="254" t="s">
        <v>361</v>
      </c>
      <c r="D241" s="253"/>
      <c r="E241" s="44">
        <v>3.3857249999999998E-2</v>
      </c>
      <c r="F241" s="255"/>
      <c r="G241" s="46"/>
      <c r="H241" s="255"/>
      <c r="I241" s="256"/>
    </row>
    <row r="242" spans="1:11" s="213" customFormat="1" ht="12" outlineLevel="3">
      <c r="A242" s="246">
        <v>4</v>
      </c>
      <c r="B242" s="247" t="s">
        <v>138</v>
      </c>
      <c r="C242" s="248" t="s">
        <v>729</v>
      </c>
      <c r="D242" s="249" t="s">
        <v>5</v>
      </c>
      <c r="E242" s="39">
        <v>1760</v>
      </c>
      <c r="F242" s="250">
        <v>0</v>
      </c>
      <c r="G242" s="39">
        <f>E242*(1+F242/100)</f>
        <v>1760</v>
      </c>
      <c r="H242" s="250"/>
      <c r="I242" s="251">
        <f>G242*H242</f>
        <v>0</v>
      </c>
      <c r="K242" s="213" t="s">
        <v>2440</v>
      </c>
    </row>
    <row r="243" spans="1:11" s="214" customFormat="1" ht="11.25" outlineLevel="4">
      <c r="A243" s="252"/>
      <c r="B243" s="253"/>
      <c r="C243" s="254" t="s">
        <v>318</v>
      </c>
      <c r="D243" s="253"/>
      <c r="E243" s="44">
        <v>0</v>
      </c>
      <c r="F243" s="255"/>
      <c r="G243" s="46"/>
      <c r="H243" s="255"/>
      <c r="I243" s="256"/>
    </row>
    <row r="244" spans="1:11" s="214" customFormat="1" ht="11.25" outlineLevel="4">
      <c r="A244" s="252"/>
      <c r="B244" s="253"/>
      <c r="C244" s="254" t="s">
        <v>107</v>
      </c>
      <c r="D244" s="253"/>
      <c r="E244" s="44">
        <v>1760</v>
      </c>
      <c r="F244" s="255"/>
      <c r="G244" s="46"/>
      <c r="H244" s="255"/>
      <c r="I244" s="256"/>
    </row>
    <row r="245" spans="1:11" s="213" customFormat="1" ht="12" outlineLevel="3">
      <c r="A245" s="246">
        <v>5</v>
      </c>
      <c r="B245" s="247" t="s">
        <v>139</v>
      </c>
      <c r="C245" s="248" t="s">
        <v>718</v>
      </c>
      <c r="D245" s="249" t="s">
        <v>5</v>
      </c>
      <c r="E245" s="39">
        <v>193.46999999999997</v>
      </c>
      <c r="F245" s="250">
        <v>0</v>
      </c>
      <c r="G245" s="39">
        <f>E245*(1+F245/100)</f>
        <v>193.46999999999997</v>
      </c>
      <c r="H245" s="250"/>
      <c r="I245" s="251">
        <f>G245*H245</f>
        <v>0</v>
      </c>
      <c r="K245" s="213" t="s">
        <v>2440</v>
      </c>
    </row>
    <row r="246" spans="1:11" s="214" customFormat="1" ht="11.25" outlineLevel="4">
      <c r="A246" s="252"/>
      <c r="B246" s="253"/>
      <c r="C246" s="254" t="s">
        <v>269</v>
      </c>
      <c r="D246" s="253"/>
      <c r="E246" s="44">
        <v>0</v>
      </c>
      <c r="F246" s="255"/>
      <c r="G246" s="46"/>
      <c r="H246" s="255"/>
      <c r="I246" s="256"/>
    </row>
    <row r="247" spans="1:11" s="214" customFormat="1" ht="11.25" outlineLevel="4">
      <c r="A247" s="252"/>
      <c r="B247" s="253"/>
      <c r="C247" s="254" t="s">
        <v>325</v>
      </c>
      <c r="D247" s="253"/>
      <c r="E247" s="44">
        <v>166.8</v>
      </c>
      <c r="F247" s="255"/>
      <c r="G247" s="46"/>
      <c r="H247" s="255"/>
      <c r="I247" s="256"/>
    </row>
    <row r="248" spans="1:11" s="214" customFormat="1" ht="11.25" outlineLevel="4">
      <c r="A248" s="252"/>
      <c r="B248" s="253"/>
      <c r="C248" s="254" t="s">
        <v>661</v>
      </c>
      <c r="D248" s="253"/>
      <c r="E248" s="44">
        <v>26.67</v>
      </c>
      <c r="F248" s="255"/>
      <c r="G248" s="46"/>
      <c r="H248" s="255"/>
      <c r="I248" s="256"/>
    </row>
    <row r="249" spans="1:11" s="213" customFormat="1" ht="12" outlineLevel="3">
      <c r="A249" s="246">
        <v>6</v>
      </c>
      <c r="B249" s="247" t="s">
        <v>103</v>
      </c>
      <c r="C249" s="248" t="s">
        <v>595</v>
      </c>
      <c r="D249" s="249" t="s">
        <v>5</v>
      </c>
      <c r="E249" s="39">
        <v>1953.47</v>
      </c>
      <c r="F249" s="250">
        <v>15</v>
      </c>
      <c r="G249" s="39">
        <f>E249*(1+F249/100)</f>
        <v>2246.4904999999999</v>
      </c>
      <c r="H249" s="250"/>
      <c r="I249" s="251">
        <f>G249*H249</f>
        <v>0</v>
      </c>
    </row>
    <row r="250" spans="1:11" s="214" customFormat="1" ht="11.25" outlineLevel="4">
      <c r="A250" s="252"/>
      <c r="B250" s="253"/>
      <c r="C250" s="254" t="s">
        <v>346</v>
      </c>
      <c r="D250" s="253"/>
      <c r="E250" s="44">
        <v>1953.47</v>
      </c>
      <c r="F250" s="255"/>
      <c r="G250" s="46"/>
      <c r="H250" s="255"/>
      <c r="I250" s="256"/>
    </row>
    <row r="251" spans="1:11" s="213" customFormat="1" ht="24" outlineLevel="3">
      <c r="A251" s="246">
        <v>7</v>
      </c>
      <c r="B251" s="247" t="s">
        <v>187</v>
      </c>
      <c r="C251" s="248" t="s">
        <v>758</v>
      </c>
      <c r="D251" s="249" t="s">
        <v>0</v>
      </c>
      <c r="E251" s="39">
        <f>SUM(I232:I249)/100</f>
        <v>0</v>
      </c>
      <c r="F251" s="250">
        <v>0</v>
      </c>
      <c r="G251" s="39">
        <f>E251*(1+F251/100)</f>
        <v>0</v>
      </c>
      <c r="H251" s="250"/>
      <c r="I251" s="251">
        <f>G251*H251</f>
        <v>0</v>
      </c>
      <c r="K251" s="213" t="s">
        <v>2440</v>
      </c>
    </row>
    <row r="252" spans="1:11" s="262" customFormat="1" ht="12.75" customHeight="1" outlineLevel="3">
      <c r="A252" s="257"/>
      <c r="B252" s="258"/>
      <c r="C252" s="259"/>
      <c r="D252" s="258"/>
      <c r="E252" s="54"/>
      <c r="F252" s="260"/>
      <c r="G252" s="54"/>
      <c r="H252" s="260"/>
      <c r="I252" s="261"/>
    </row>
    <row r="253" spans="1:11" s="245" customFormat="1" ht="16.5" customHeight="1" outlineLevel="2">
      <c r="A253" s="240"/>
      <c r="B253" s="241"/>
      <c r="C253" s="241" t="s">
        <v>438</v>
      </c>
      <c r="D253" s="242"/>
      <c r="E253" s="33"/>
      <c r="F253" s="243"/>
      <c r="G253" s="33"/>
      <c r="H253" s="243"/>
      <c r="I253" s="244">
        <f>SUBTOTAL(9,I254:I264)</f>
        <v>0</v>
      </c>
    </row>
    <row r="254" spans="1:11" s="213" customFormat="1" ht="24" outlineLevel="3">
      <c r="A254" s="246">
        <v>1</v>
      </c>
      <c r="B254" s="247" t="s">
        <v>141</v>
      </c>
      <c r="C254" s="248" t="s">
        <v>781</v>
      </c>
      <c r="D254" s="249" t="s">
        <v>5</v>
      </c>
      <c r="E254" s="39">
        <v>969.4</v>
      </c>
      <c r="F254" s="250">
        <v>0</v>
      </c>
      <c r="G254" s="39">
        <f>E254*(1+F254/100)</f>
        <v>969.4</v>
      </c>
      <c r="H254" s="250"/>
      <c r="I254" s="251">
        <f>G254*H254</f>
        <v>0</v>
      </c>
      <c r="K254" s="213" t="s">
        <v>2440</v>
      </c>
    </row>
    <row r="255" spans="1:11" s="214" customFormat="1" ht="11.25" outlineLevel="4">
      <c r="A255" s="252"/>
      <c r="B255" s="253"/>
      <c r="C255" s="254" t="s">
        <v>448</v>
      </c>
      <c r="D255" s="253"/>
      <c r="E255" s="44">
        <v>0</v>
      </c>
      <c r="F255" s="255"/>
      <c r="G255" s="46"/>
      <c r="H255" s="255"/>
      <c r="I255" s="256"/>
    </row>
    <row r="256" spans="1:11" s="214" customFormat="1" ht="11.25" outlineLevel="4">
      <c r="A256" s="252"/>
      <c r="B256" s="253"/>
      <c r="C256" s="254" t="s">
        <v>452</v>
      </c>
      <c r="D256" s="253"/>
      <c r="E256" s="44">
        <v>896.5</v>
      </c>
      <c r="F256" s="255"/>
      <c r="G256" s="46"/>
      <c r="H256" s="255"/>
      <c r="I256" s="256"/>
    </row>
    <row r="257" spans="1:11" s="214" customFormat="1" ht="11.25" outlineLevel="4">
      <c r="A257" s="252"/>
      <c r="B257" s="253"/>
      <c r="C257" s="254" t="s">
        <v>677</v>
      </c>
      <c r="D257" s="253"/>
      <c r="E257" s="44">
        <v>72.900000000000006</v>
      </c>
      <c r="F257" s="255"/>
      <c r="G257" s="46"/>
      <c r="H257" s="255"/>
      <c r="I257" s="256"/>
    </row>
    <row r="258" spans="1:11" s="213" customFormat="1" ht="12" outlineLevel="3">
      <c r="A258" s="246">
        <v>2</v>
      </c>
      <c r="B258" s="247" t="s">
        <v>102</v>
      </c>
      <c r="C258" s="248" t="s">
        <v>703</v>
      </c>
      <c r="D258" s="249" t="s">
        <v>5</v>
      </c>
      <c r="E258" s="39">
        <v>969.4</v>
      </c>
      <c r="F258" s="250">
        <v>10</v>
      </c>
      <c r="G258" s="39">
        <f>E258*(1+F258/100)</f>
        <v>1066.3400000000001</v>
      </c>
      <c r="H258" s="250"/>
      <c r="I258" s="251">
        <f>G258*H258</f>
        <v>0</v>
      </c>
    </row>
    <row r="259" spans="1:11" s="213" customFormat="1" ht="24" outlineLevel="3">
      <c r="A259" s="246">
        <v>3</v>
      </c>
      <c r="B259" s="247" t="s">
        <v>140</v>
      </c>
      <c r="C259" s="248" t="s">
        <v>3256</v>
      </c>
      <c r="D259" s="249" t="s">
        <v>5</v>
      </c>
      <c r="E259" s="39">
        <v>1042.9123999999999</v>
      </c>
      <c r="F259" s="250">
        <v>0</v>
      </c>
      <c r="G259" s="39">
        <f>E259*(1+F259/100)</f>
        <v>1042.9123999999999</v>
      </c>
      <c r="H259" s="250"/>
      <c r="I259" s="251">
        <f>G259*H259</f>
        <v>0</v>
      </c>
    </row>
    <row r="260" spans="1:11" s="214" customFormat="1" ht="11.25" outlineLevel="4">
      <c r="A260" s="252"/>
      <c r="B260" s="253"/>
      <c r="C260" s="254" t="s">
        <v>448</v>
      </c>
      <c r="D260" s="253"/>
      <c r="E260" s="44">
        <v>0</v>
      </c>
      <c r="F260" s="255"/>
      <c r="G260" s="46"/>
      <c r="H260" s="255"/>
      <c r="I260" s="256"/>
    </row>
    <row r="261" spans="1:11" s="214" customFormat="1" ht="11.25" outlineLevel="4">
      <c r="A261" s="252"/>
      <c r="B261" s="253"/>
      <c r="C261" s="254" t="s">
        <v>454</v>
      </c>
      <c r="D261" s="253"/>
      <c r="E261" s="44">
        <v>995.66239999999993</v>
      </c>
      <c r="F261" s="255"/>
      <c r="G261" s="46"/>
      <c r="H261" s="255"/>
      <c r="I261" s="256"/>
    </row>
    <row r="262" spans="1:11" s="214" customFormat="1" ht="11.25" outlineLevel="4">
      <c r="A262" s="252"/>
      <c r="B262" s="253"/>
      <c r="C262" s="254" t="s">
        <v>676</v>
      </c>
      <c r="D262" s="253"/>
      <c r="E262" s="44">
        <v>47.25</v>
      </c>
      <c r="F262" s="255"/>
      <c r="G262" s="46"/>
      <c r="H262" s="255"/>
      <c r="I262" s="256"/>
    </row>
    <row r="263" spans="1:11" s="213" customFormat="1" ht="12" outlineLevel="3">
      <c r="A263" s="246">
        <v>4</v>
      </c>
      <c r="B263" s="247" t="s">
        <v>188</v>
      </c>
      <c r="C263" s="248" t="s">
        <v>712</v>
      </c>
      <c r="D263" s="249" t="s">
        <v>0</v>
      </c>
      <c r="E263" s="39">
        <f>SUM(I254:I261)/100</f>
        <v>0</v>
      </c>
      <c r="F263" s="250">
        <v>0</v>
      </c>
      <c r="G263" s="39">
        <f>E263*(1+F263/100)</f>
        <v>0</v>
      </c>
      <c r="H263" s="250"/>
      <c r="I263" s="251">
        <f>G263*H263</f>
        <v>0</v>
      </c>
      <c r="K263" s="213" t="s">
        <v>2440</v>
      </c>
    </row>
    <row r="264" spans="1:11" s="262" customFormat="1" ht="12.75" customHeight="1" outlineLevel="3">
      <c r="A264" s="257"/>
      <c r="B264" s="258"/>
      <c r="C264" s="259"/>
      <c r="D264" s="258"/>
      <c r="E264" s="54"/>
      <c r="F264" s="260"/>
      <c r="G264" s="54"/>
      <c r="H264" s="260"/>
      <c r="I264" s="261"/>
    </row>
    <row r="265" spans="1:11" s="245" customFormat="1" ht="16.5" customHeight="1" outlineLevel="2">
      <c r="A265" s="240"/>
      <c r="B265" s="241"/>
      <c r="C265" s="241" t="s">
        <v>530</v>
      </c>
      <c r="D265" s="242"/>
      <c r="E265" s="33"/>
      <c r="F265" s="243"/>
      <c r="G265" s="33"/>
      <c r="H265" s="243"/>
      <c r="I265" s="244">
        <f>SUBTOTAL(9,I266:I311)</f>
        <v>0</v>
      </c>
    </row>
    <row r="266" spans="1:11" s="213" customFormat="1" ht="24" outlineLevel="3">
      <c r="A266" s="246">
        <v>1</v>
      </c>
      <c r="B266" s="247" t="s">
        <v>142</v>
      </c>
      <c r="C266" s="248" t="s">
        <v>756</v>
      </c>
      <c r="D266" s="249" t="s">
        <v>5</v>
      </c>
      <c r="E266" s="39">
        <v>879.95</v>
      </c>
      <c r="F266" s="250">
        <v>0</v>
      </c>
      <c r="G266" s="39">
        <f>E266*(1+F266/100)</f>
        <v>879.95</v>
      </c>
      <c r="H266" s="250"/>
      <c r="I266" s="251">
        <f>G266*H266</f>
        <v>0</v>
      </c>
      <c r="K266" s="213" t="s">
        <v>2440</v>
      </c>
    </row>
    <row r="267" spans="1:11" s="213" customFormat="1" ht="12" outlineLevel="3">
      <c r="A267" s="246">
        <v>2</v>
      </c>
      <c r="B267" s="247" t="s">
        <v>71</v>
      </c>
      <c r="C267" s="248" t="s">
        <v>688</v>
      </c>
      <c r="D267" s="249" t="s">
        <v>5</v>
      </c>
      <c r="E267" s="39">
        <v>109.38</v>
      </c>
      <c r="F267" s="250">
        <v>5</v>
      </c>
      <c r="G267" s="39">
        <f>E267*(1+F267/100)</f>
        <v>114.849</v>
      </c>
      <c r="H267" s="250"/>
      <c r="I267" s="251">
        <f>G267*H267</f>
        <v>0</v>
      </c>
    </row>
    <row r="268" spans="1:11" s="214" customFormat="1" ht="11.25" outlineLevel="4">
      <c r="A268" s="252"/>
      <c r="B268" s="253"/>
      <c r="C268" s="254" t="s">
        <v>312</v>
      </c>
      <c r="D268" s="253"/>
      <c r="E268" s="44">
        <v>109.38</v>
      </c>
      <c r="F268" s="255"/>
      <c r="G268" s="46"/>
      <c r="H268" s="255"/>
      <c r="I268" s="256"/>
    </row>
    <row r="269" spans="1:11" s="213" customFormat="1" ht="12" outlineLevel="3">
      <c r="A269" s="246">
        <v>3</v>
      </c>
      <c r="B269" s="247" t="s">
        <v>100</v>
      </c>
      <c r="C269" s="248" t="s">
        <v>642</v>
      </c>
      <c r="D269" s="249" t="s">
        <v>5</v>
      </c>
      <c r="E269" s="39">
        <v>770.57</v>
      </c>
      <c r="F269" s="250">
        <v>5</v>
      </c>
      <c r="G269" s="39">
        <f>E269*(1+F269/100)</f>
        <v>809.09850000000006</v>
      </c>
      <c r="H269" s="250"/>
      <c r="I269" s="251">
        <f>G269*H269</f>
        <v>0</v>
      </c>
    </row>
    <row r="270" spans="1:11" s="214" customFormat="1" ht="11.25" outlineLevel="4">
      <c r="A270" s="252"/>
      <c r="B270" s="253"/>
      <c r="C270" s="254" t="s">
        <v>319</v>
      </c>
      <c r="D270" s="253"/>
      <c r="E270" s="44">
        <v>0</v>
      </c>
      <c r="F270" s="255"/>
      <c r="G270" s="46"/>
      <c r="H270" s="255"/>
      <c r="I270" s="256"/>
    </row>
    <row r="271" spans="1:11" s="214" customFormat="1" ht="11.25" outlineLevel="4">
      <c r="A271" s="252"/>
      <c r="B271" s="253"/>
      <c r="C271" s="254" t="s">
        <v>48</v>
      </c>
      <c r="D271" s="253"/>
      <c r="E271" s="44">
        <v>0</v>
      </c>
      <c r="F271" s="255"/>
      <c r="G271" s="46"/>
      <c r="H271" s="255"/>
      <c r="I271" s="256"/>
    </row>
    <row r="272" spans="1:11" s="214" customFormat="1" ht="11.25" outlineLevel="4">
      <c r="A272" s="252"/>
      <c r="B272" s="253"/>
      <c r="C272" s="254" t="s">
        <v>331</v>
      </c>
      <c r="D272" s="253"/>
      <c r="E272" s="44">
        <v>199.83500000000001</v>
      </c>
      <c r="F272" s="255"/>
      <c r="G272" s="46"/>
      <c r="H272" s="255"/>
      <c r="I272" s="256"/>
    </row>
    <row r="273" spans="1:11" s="214" customFormat="1" ht="11.25" outlineLevel="4">
      <c r="A273" s="252"/>
      <c r="B273" s="253"/>
      <c r="C273" s="254" t="s">
        <v>334</v>
      </c>
      <c r="D273" s="253"/>
      <c r="E273" s="44">
        <v>217.69499999999999</v>
      </c>
      <c r="F273" s="255"/>
      <c r="G273" s="46"/>
      <c r="H273" s="255"/>
      <c r="I273" s="256"/>
    </row>
    <row r="274" spans="1:11" s="214" customFormat="1" ht="11.25" outlineLevel="4">
      <c r="A274" s="252"/>
      <c r="B274" s="253"/>
      <c r="C274" s="254" t="s">
        <v>337</v>
      </c>
      <c r="D274" s="253"/>
      <c r="E274" s="44">
        <v>353.04</v>
      </c>
      <c r="F274" s="255"/>
      <c r="G274" s="46"/>
      <c r="H274" s="255"/>
      <c r="I274" s="256"/>
    </row>
    <row r="275" spans="1:11" s="214" customFormat="1" ht="11.25" outlineLevel="4">
      <c r="A275" s="252"/>
      <c r="B275" s="253"/>
      <c r="C275" s="254" t="s">
        <v>1</v>
      </c>
      <c r="D275" s="253"/>
      <c r="E275" s="44">
        <v>770.57</v>
      </c>
      <c r="F275" s="255"/>
      <c r="G275" s="46"/>
      <c r="H275" s="255"/>
      <c r="I275" s="256"/>
    </row>
    <row r="276" spans="1:11" s="213" customFormat="1" ht="24" outlineLevel="3">
      <c r="A276" s="246">
        <v>4</v>
      </c>
      <c r="B276" s="247" t="s">
        <v>143</v>
      </c>
      <c r="C276" s="248" t="s">
        <v>757</v>
      </c>
      <c r="D276" s="249" t="s">
        <v>5</v>
      </c>
      <c r="E276" s="39">
        <v>744.21999999999991</v>
      </c>
      <c r="F276" s="250">
        <v>0</v>
      </c>
      <c r="G276" s="39">
        <f>E276*(1+F276/100)</f>
        <v>744.21999999999991</v>
      </c>
      <c r="H276" s="250"/>
      <c r="I276" s="251">
        <f>G276*H276</f>
        <v>0</v>
      </c>
      <c r="K276" s="213" t="s">
        <v>2440</v>
      </c>
    </row>
    <row r="277" spans="1:11" s="214" customFormat="1" ht="11.25" outlineLevel="4">
      <c r="A277" s="252"/>
      <c r="B277" s="253"/>
      <c r="C277" s="254" t="s">
        <v>430</v>
      </c>
      <c r="D277" s="253"/>
      <c r="E277" s="44">
        <v>0</v>
      </c>
      <c r="F277" s="255"/>
      <c r="G277" s="46"/>
      <c r="H277" s="255"/>
      <c r="I277" s="256"/>
    </row>
    <row r="278" spans="1:11" s="214" customFormat="1" ht="11.25" outlineLevel="4">
      <c r="A278" s="252"/>
      <c r="B278" s="253"/>
      <c r="C278" s="254" t="s">
        <v>20</v>
      </c>
      <c r="D278" s="253"/>
      <c r="E278" s="44">
        <v>0</v>
      </c>
      <c r="F278" s="255"/>
      <c r="G278" s="46"/>
      <c r="H278" s="255"/>
      <c r="I278" s="256"/>
    </row>
    <row r="279" spans="1:11" s="214" customFormat="1" ht="11.25" outlineLevel="4">
      <c r="A279" s="252"/>
      <c r="B279" s="253"/>
      <c r="C279" s="254" t="s">
        <v>330</v>
      </c>
      <c r="D279" s="253"/>
      <c r="E279" s="44">
        <v>179.19</v>
      </c>
      <c r="F279" s="255"/>
      <c r="G279" s="46"/>
      <c r="H279" s="255"/>
      <c r="I279" s="256"/>
    </row>
    <row r="280" spans="1:11" s="214" customFormat="1" ht="11.25" outlineLevel="4">
      <c r="A280" s="252"/>
      <c r="B280" s="253"/>
      <c r="C280" s="254" t="s">
        <v>333</v>
      </c>
      <c r="D280" s="253"/>
      <c r="E280" s="44">
        <v>151.75</v>
      </c>
      <c r="F280" s="255"/>
      <c r="G280" s="46"/>
      <c r="H280" s="255"/>
      <c r="I280" s="256"/>
    </row>
    <row r="281" spans="1:11" s="214" customFormat="1" ht="11.25" outlineLevel="4">
      <c r="A281" s="252"/>
      <c r="B281" s="253"/>
      <c r="C281" s="254" t="s">
        <v>336</v>
      </c>
      <c r="D281" s="253"/>
      <c r="E281" s="44">
        <v>272.64</v>
      </c>
      <c r="F281" s="255"/>
      <c r="G281" s="46"/>
      <c r="H281" s="255"/>
      <c r="I281" s="256"/>
    </row>
    <row r="282" spans="1:11" s="214" customFormat="1" ht="11.25" outlineLevel="4">
      <c r="A282" s="252"/>
      <c r="B282" s="253"/>
      <c r="C282" s="254" t="s">
        <v>311</v>
      </c>
      <c r="D282" s="253"/>
      <c r="E282" s="44">
        <v>31.26</v>
      </c>
      <c r="F282" s="255"/>
      <c r="G282" s="46"/>
      <c r="H282" s="255"/>
      <c r="I282" s="256"/>
    </row>
    <row r="283" spans="1:11" s="214" customFormat="1" ht="11.25" outlineLevel="4">
      <c r="A283" s="252"/>
      <c r="B283" s="253"/>
      <c r="C283" s="254" t="s">
        <v>21</v>
      </c>
      <c r="D283" s="253"/>
      <c r="E283" s="44">
        <v>0</v>
      </c>
      <c r="F283" s="255"/>
      <c r="G283" s="46"/>
      <c r="H283" s="255"/>
      <c r="I283" s="256"/>
    </row>
    <row r="284" spans="1:11" s="214" customFormat="1" ht="11.25" outlineLevel="4">
      <c r="A284" s="252"/>
      <c r="B284" s="253"/>
      <c r="C284" s="254" t="s">
        <v>339</v>
      </c>
      <c r="D284" s="253"/>
      <c r="E284" s="44">
        <v>109.38</v>
      </c>
      <c r="F284" s="255"/>
      <c r="G284" s="46"/>
      <c r="H284" s="255"/>
      <c r="I284" s="256"/>
    </row>
    <row r="285" spans="1:11" s="214" customFormat="1" ht="11.25" outlineLevel="4">
      <c r="A285" s="252"/>
      <c r="B285" s="253"/>
      <c r="C285" s="254" t="s">
        <v>1</v>
      </c>
      <c r="D285" s="253"/>
      <c r="E285" s="44">
        <v>744.21999999999991</v>
      </c>
      <c r="F285" s="255"/>
      <c r="G285" s="46"/>
      <c r="H285" s="255"/>
      <c r="I285" s="256"/>
    </row>
    <row r="286" spans="1:11" s="213" customFormat="1" ht="24" outlineLevel="3">
      <c r="A286" s="246">
        <v>5</v>
      </c>
      <c r="B286" s="247" t="s">
        <v>68</v>
      </c>
      <c r="C286" s="248" t="s">
        <v>720</v>
      </c>
      <c r="D286" s="249" t="s">
        <v>5</v>
      </c>
      <c r="E286" s="39">
        <v>109.38</v>
      </c>
      <c r="F286" s="250">
        <v>5</v>
      </c>
      <c r="G286" s="39">
        <f>E286*(1+F286/100)</f>
        <v>114.849</v>
      </c>
      <c r="H286" s="250"/>
      <c r="I286" s="251">
        <f>G286*H286</f>
        <v>0</v>
      </c>
    </row>
    <row r="287" spans="1:11" s="214" customFormat="1" ht="11.25" outlineLevel="4">
      <c r="A287" s="252"/>
      <c r="B287" s="253"/>
      <c r="C287" s="254" t="s">
        <v>430</v>
      </c>
      <c r="D287" s="253"/>
      <c r="E287" s="44">
        <v>0</v>
      </c>
      <c r="F287" s="255"/>
      <c r="G287" s="46"/>
      <c r="H287" s="255"/>
      <c r="I287" s="256"/>
    </row>
    <row r="288" spans="1:11" s="214" customFormat="1" ht="11.25" outlineLevel="4">
      <c r="A288" s="252"/>
      <c r="B288" s="253"/>
      <c r="C288" s="254" t="s">
        <v>21</v>
      </c>
      <c r="D288" s="253"/>
      <c r="E288" s="44">
        <v>0</v>
      </c>
      <c r="F288" s="255"/>
      <c r="G288" s="46"/>
      <c r="H288" s="255"/>
      <c r="I288" s="256"/>
    </row>
    <row r="289" spans="1:11" s="214" customFormat="1" ht="11.25" outlineLevel="4">
      <c r="A289" s="252"/>
      <c r="B289" s="253"/>
      <c r="C289" s="254" t="s">
        <v>339</v>
      </c>
      <c r="D289" s="253"/>
      <c r="E289" s="44">
        <v>109.38</v>
      </c>
      <c r="F289" s="255"/>
      <c r="G289" s="46"/>
      <c r="H289" s="255"/>
      <c r="I289" s="256"/>
    </row>
    <row r="290" spans="1:11" s="214" customFormat="1" ht="11.25" outlineLevel="4">
      <c r="A290" s="252"/>
      <c r="B290" s="253"/>
      <c r="C290" s="254" t="s">
        <v>1</v>
      </c>
      <c r="D290" s="253"/>
      <c r="E290" s="44">
        <v>109.38</v>
      </c>
      <c r="F290" s="255"/>
      <c r="G290" s="46"/>
      <c r="H290" s="255"/>
      <c r="I290" s="256"/>
    </row>
    <row r="291" spans="1:11" s="213" customFormat="1" ht="24" outlineLevel="3">
      <c r="A291" s="246">
        <v>6</v>
      </c>
      <c r="B291" s="247" t="s">
        <v>69</v>
      </c>
      <c r="C291" s="248" t="s">
        <v>721</v>
      </c>
      <c r="D291" s="249" t="s">
        <v>5</v>
      </c>
      <c r="E291" s="39">
        <v>109.38</v>
      </c>
      <c r="F291" s="250">
        <v>5</v>
      </c>
      <c r="G291" s="39">
        <f>E291*(1+F291/100)</f>
        <v>114.849</v>
      </c>
      <c r="H291" s="250"/>
      <c r="I291" s="251">
        <f>G291*H291</f>
        <v>0</v>
      </c>
    </row>
    <row r="292" spans="1:11" s="214" customFormat="1" ht="11.25" outlineLevel="4">
      <c r="A292" s="252"/>
      <c r="B292" s="253"/>
      <c r="C292" s="254" t="s">
        <v>430</v>
      </c>
      <c r="D292" s="253"/>
      <c r="E292" s="44">
        <v>0</v>
      </c>
      <c r="F292" s="255"/>
      <c r="G292" s="46"/>
      <c r="H292" s="255"/>
      <c r="I292" s="256"/>
    </row>
    <row r="293" spans="1:11" s="214" customFormat="1" ht="11.25" outlineLevel="4">
      <c r="A293" s="252"/>
      <c r="B293" s="253"/>
      <c r="C293" s="254" t="s">
        <v>21</v>
      </c>
      <c r="D293" s="253"/>
      <c r="E293" s="44">
        <v>0</v>
      </c>
      <c r="F293" s="255"/>
      <c r="G293" s="46"/>
      <c r="H293" s="255"/>
      <c r="I293" s="256"/>
    </row>
    <row r="294" spans="1:11" s="214" customFormat="1" ht="11.25" outlineLevel="4">
      <c r="A294" s="252"/>
      <c r="B294" s="253"/>
      <c r="C294" s="254" t="s">
        <v>339</v>
      </c>
      <c r="D294" s="253"/>
      <c r="E294" s="44">
        <v>109.38</v>
      </c>
      <c r="F294" s="255"/>
      <c r="G294" s="46"/>
      <c r="H294" s="255"/>
      <c r="I294" s="256"/>
    </row>
    <row r="295" spans="1:11" s="214" customFormat="1" ht="11.25" outlineLevel="4">
      <c r="A295" s="252"/>
      <c r="B295" s="253"/>
      <c r="C295" s="254" t="s">
        <v>1</v>
      </c>
      <c r="D295" s="253"/>
      <c r="E295" s="44">
        <v>109.38</v>
      </c>
      <c r="F295" s="255"/>
      <c r="G295" s="46"/>
      <c r="H295" s="255"/>
      <c r="I295" s="256"/>
    </row>
    <row r="296" spans="1:11" s="213" customFormat="1" ht="24" outlineLevel="3">
      <c r="A296" s="246">
        <v>7</v>
      </c>
      <c r="B296" s="247" t="s">
        <v>70</v>
      </c>
      <c r="C296" s="248" t="s">
        <v>725</v>
      </c>
      <c r="D296" s="249" t="s">
        <v>5</v>
      </c>
      <c r="E296" s="39">
        <v>1269.6799999999998</v>
      </c>
      <c r="F296" s="250">
        <v>5</v>
      </c>
      <c r="G296" s="39">
        <f>E296*(1+F296/100)</f>
        <v>1333.164</v>
      </c>
      <c r="H296" s="250"/>
      <c r="I296" s="251">
        <f>G296*H296</f>
        <v>0</v>
      </c>
    </row>
    <row r="297" spans="1:11" s="214" customFormat="1" ht="11.25" outlineLevel="4">
      <c r="A297" s="252"/>
      <c r="B297" s="253"/>
      <c r="C297" s="254" t="s">
        <v>430</v>
      </c>
      <c r="D297" s="253"/>
      <c r="E297" s="44">
        <v>0</v>
      </c>
      <c r="F297" s="255"/>
      <c r="G297" s="46"/>
      <c r="H297" s="255"/>
      <c r="I297" s="256"/>
    </row>
    <row r="298" spans="1:11" s="214" customFormat="1" ht="11.25" outlineLevel="4">
      <c r="A298" s="252"/>
      <c r="B298" s="253"/>
      <c r="C298" s="254" t="s">
        <v>20</v>
      </c>
      <c r="D298" s="253"/>
      <c r="E298" s="44">
        <v>0</v>
      </c>
      <c r="F298" s="255"/>
      <c r="G298" s="46"/>
      <c r="H298" s="255"/>
      <c r="I298" s="256"/>
    </row>
    <row r="299" spans="1:11" s="214" customFormat="1" ht="11.25" outlineLevel="4">
      <c r="A299" s="252"/>
      <c r="B299" s="253"/>
      <c r="C299" s="254" t="s">
        <v>351</v>
      </c>
      <c r="D299" s="253"/>
      <c r="E299" s="44">
        <v>358.38</v>
      </c>
      <c r="F299" s="255"/>
      <c r="G299" s="46"/>
      <c r="H299" s="255"/>
      <c r="I299" s="256"/>
    </row>
    <row r="300" spans="1:11" s="214" customFormat="1" ht="11.25" outlineLevel="4">
      <c r="A300" s="252"/>
      <c r="B300" s="253"/>
      <c r="C300" s="254" t="s">
        <v>352</v>
      </c>
      <c r="D300" s="253"/>
      <c r="E300" s="44">
        <v>303.5</v>
      </c>
      <c r="F300" s="255"/>
      <c r="G300" s="46"/>
      <c r="H300" s="255"/>
      <c r="I300" s="256"/>
    </row>
    <row r="301" spans="1:11" s="214" customFormat="1" ht="11.25" outlineLevel="4">
      <c r="A301" s="252"/>
      <c r="B301" s="253"/>
      <c r="C301" s="254" t="s">
        <v>353</v>
      </c>
      <c r="D301" s="253"/>
      <c r="E301" s="44">
        <v>545.28</v>
      </c>
      <c r="F301" s="255"/>
      <c r="G301" s="46"/>
      <c r="H301" s="255"/>
      <c r="I301" s="256"/>
    </row>
    <row r="302" spans="1:11" s="214" customFormat="1" ht="11.25" outlineLevel="4">
      <c r="A302" s="252"/>
      <c r="B302" s="253"/>
      <c r="C302" s="254" t="s">
        <v>348</v>
      </c>
      <c r="D302" s="253"/>
      <c r="E302" s="44">
        <v>62.52</v>
      </c>
      <c r="F302" s="255"/>
      <c r="G302" s="46"/>
      <c r="H302" s="255"/>
      <c r="I302" s="256"/>
    </row>
    <row r="303" spans="1:11" s="214" customFormat="1" ht="11.25" outlineLevel="4">
      <c r="A303" s="252"/>
      <c r="B303" s="253"/>
      <c r="C303" s="254" t="s">
        <v>1</v>
      </c>
      <c r="D303" s="253"/>
      <c r="E303" s="44">
        <v>1269.6799999999998</v>
      </c>
      <c r="F303" s="255"/>
      <c r="G303" s="46"/>
      <c r="H303" s="255"/>
      <c r="I303" s="256"/>
    </row>
    <row r="304" spans="1:11" s="213" customFormat="1" ht="24" outlineLevel="3">
      <c r="A304" s="246">
        <v>8</v>
      </c>
      <c r="B304" s="247" t="s">
        <v>146</v>
      </c>
      <c r="C304" s="248" t="s">
        <v>762</v>
      </c>
      <c r="D304" s="249" t="s">
        <v>5</v>
      </c>
      <c r="E304" s="39">
        <v>109.38</v>
      </c>
      <c r="F304" s="250">
        <v>0</v>
      </c>
      <c r="G304" s="39">
        <f>E304*(1+F304/100)</f>
        <v>109.38</v>
      </c>
      <c r="H304" s="250"/>
      <c r="I304" s="251">
        <f>G304*H304</f>
        <v>0</v>
      </c>
      <c r="K304" s="213" t="s">
        <v>2440</v>
      </c>
    </row>
    <row r="305" spans="1:11" s="213" customFormat="1" ht="12" outlineLevel="3">
      <c r="A305" s="246">
        <v>9</v>
      </c>
      <c r="B305" s="247" t="s">
        <v>65</v>
      </c>
      <c r="C305" s="248" t="s">
        <v>699</v>
      </c>
      <c r="D305" s="249" t="s">
        <v>5</v>
      </c>
      <c r="E305" s="39">
        <v>109.38</v>
      </c>
      <c r="F305" s="250">
        <v>5</v>
      </c>
      <c r="G305" s="39">
        <f>E305*(1+F305/100)</f>
        <v>114.849</v>
      </c>
      <c r="H305" s="250"/>
      <c r="I305" s="251">
        <f>G305*H305</f>
        <v>0</v>
      </c>
    </row>
    <row r="306" spans="1:11" s="214" customFormat="1" ht="11.25" outlineLevel="4">
      <c r="A306" s="252"/>
      <c r="B306" s="253"/>
      <c r="C306" s="254" t="s">
        <v>430</v>
      </c>
      <c r="D306" s="253"/>
      <c r="E306" s="44">
        <v>0</v>
      </c>
      <c r="F306" s="255"/>
      <c r="G306" s="46"/>
      <c r="H306" s="255"/>
      <c r="I306" s="256"/>
    </row>
    <row r="307" spans="1:11" s="214" customFormat="1" ht="11.25" outlineLevel="4">
      <c r="A307" s="252"/>
      <c r="B307" s="253"/>
      <c r="C307" s="254" t="s">
        <v>21</v>
      </c>
      <c r="D307" s="253"/>
      <c r="E307" s="44">
        <v>0</v>
      </c>
      <c r="F307" s="255"/>
      <c r="G307" s="46"/>
      <c r="H307" s="255"/>
      <c r="I307" s="256"/>
    </row>
    <row r="308" spans="1:11" s="214" customFormat="1" ht="11.25" outlineLevel="4">
      <c r="A308" s="252"/>
      <c r="B308" s="253"/>
      <c r="C308" s="254" t="s">
        <v>339</v>
      </c>
      <c r="D308" s="253"/>
      <c r="E308" s="44">
        <v>109.38</v>
      </c>
      <c r="F308" s="255"/>
      <c r="G308" s="46"/>
      <c r="H308" s="255"/>
      <c r="I308" s="256"/>
    </row>
    <row r="309" spans="1:11" s="214" customFormat="1" ht="11.25" outlineLevel="4">
      <c r="A309" s="252"/>
      <c r="B309" s="253"/>
      <c r="C309" s="254" t="s">
        <v>1</v>
      </c>
      <c r="D309" s="253"/>
      <c r="E309" s="44">
        <v>109.38</v>
      </c>
      <c r="F309" s="255"/>
      <c r="G309" s="46"/>
      <c r="H309" s="255"/>
      <c r="I309" s="256"/>
    </row>
    <row r="310" spans="1:11" s="213" customFormat="1" ht="12" outlineLevel="3">
      <c r="A310" s="246">
        <v>10</v>
      </c>
      <c r="B310" s="247" t="s">
        <v>189</v>
      </c>
      <c r="C310" s="248" t="s">
        <v>705</v>
      </c>
      <c r="D310" s="249" t="s">
        <v>0</v>
      </c>
      <c r="E310" s="39">
        <f>SUM(I266:I308)/100</f>
        <v>0</v>
      </c>
      <c r="F310" s="250">
        <v>0</v>
      </c>
      <c r="G310" s="39">
        <f>E310*(1+F310/100)</f>
        <v>0</v>
      </c>
      <c r="H310" s="250"/>
      <c r="I310" s="251">
        <f>G310*H310</f>
        <v>0</v>
      </c>
      <c r="K310" s="213" t="s">
        <v>2440</v>
      </c>
    </row>
    <row r="311" spans="1:11" s="262" customFormat="1" ht="12.75" customHeight="1" outlineLevel="3">
      <c r="A311" s="257"/>
      <c r="B311" s="258"/>
      <c r="C311" s="259"/>
      <c r="D311" s="258"/>
      <c r="E311" s="54"/>
      <c r="F311" s="260"/>
      <c r="G311" s="54"/>
      <c r="H311" s="260"/>
      <c r="I311" s="261"/>
    </row>
    <row r="312" spans="1:11" s="245" customFormat="1" ht="16.5" customHeight="1" outlineLevel="2">
      <c r="A312" s="240"/>
      <c r="B312" s="241"/>
      <c r="C312" s="241" t="s">
        <v>633</v>
      </c>
      <c r="D312" s="242"/>
      <c r="E312" s="33"/>
      <c r="F312" s="243"/>
      <c r="G312" s="33"/>
      <c r="H312" s="243"/>
      <c r="I312" s="244">
        <f>SUBTOTAL(9,I313:I388)</f>
        <v>0</v>
      </c>
    </row>
    <row r="313" spans="1:11" s="213" customFormat="1" ht="24" outlineLevel="3">
      <c r="A313" s="246">
        <v>1</v>
      </c>
      <c r="B313" s="247" t="s">
        <v>144</v>
      </c>
      <c r="C313" s="248" t="s">
        <v>750</v>
      </c>
      <c r="D313" s="249" t="s">
        <v>5</v>
      </c>
      <c r="E313" s="39">
        <v>187.08500000000001</v>
      </c>
      <c r="F313" s="250">
        <v>0</v>
      </c>
      <c r="G313" s="39">
        <f>E313*(1+F313/100)</f>
        <v>187.08500000000001</v>
      </c>
      <c r="H313" s="250"/>
      <c r="I313" s="251">
        <f>G313*H313</f>
        <v>0</v>
      </c>
      <c r="K313" s="213" t="s">
        <v>2440</v>
      </c>
    </row>
    <row r="314" spans="1:11" s="214" customFormat="1" ht="11.25" outlineLevel="4">
      <c r="A314" s="252"/>
      <c r="B314" s="253"/>
      <c r="C314" s="254" t="s">
        <v>269</v>
      </c>
      <c r="D314" s="253"/>
      <c r="E314" s="44">
        <v>0</v>
      </c>
      <c r="F314" s="255"/>
      <c r="G314" s="46"/>
      <c r="H314" s="255"/>
      <c r="I314" s="256"/>
    </row>
    <row r="315" spans="1:11" s="214" customFormat="1" ht="11.25" outlineLevel="4">
      <c r="A315" s="252"/>
      <c r="B315" s="253"/>
      <c r="C315" s="254" t="s">
        <v>231</v>
      </c>
      <c r="D315" s="253"/>
      <c r="E315" s="44">
        <v>173.75</v>
      </c>
      <c r="F315" s="255"/>
      <c r="G315" s="46"/>
      <c r="H315" s="255"/>
      <c r="I315" s="256"/>
    </row>
    <row r="316" spans="1:11" s="214" customFormat="1" ht="11.25" outlineLevel="4">
      <c r="A316" s="252"/>
      <c r="B316" s="253"/>
      <c r="C316" s="254" t="s">
        <v>659</v>
      </c>
      <c r="D316" s="253"/>
      <c r="E316" s="44">
        <v>13.335000000000001</v>
      </c>
      <c r="F316" s="255"/>
      <c r="G316" s="46"/>
      <c r="H316" s="255"/>
      <c r="I316" s="256"/>
    </row>
    <row r="317" spans="1:11" s="213" customFormat="1" ht="12" outlineLevel="3">
      <c r="A317" s="246">
        <v>2</v>
      </c>
      <c r="B317" s="247" t="s">
        <v>72</v>
      </c>
      <c r="C317" s="248" t="s">
        <v>563</v>
      </c>
      <c r="D317" s="249" t="s">
        <v>5</v>
      </c>
      <c r="E317" s="39">
        <v>187.08500000000001</v>
      </c>
      <c r="F317" s="250">
        <v>5</v>
      </c>
      <c r="G317" s="39">
        <f>E317*(1+F317/100)</f>
        <v>196.43925000000002</v>
      </c>
      <c r="H317" s="250"/>
      <c r="I317" s="251">
        <f>G317*H317</f>
        <v>0</v>
      </c>
    </row>
    <row r="318" spans="1:11" s="213" customFormat="1" ht="12" outlineLevel="3">
      <c r="A318" s="246">
        <v>3</v>
      </c>
      <c r="B318" s="247" t="s">
        <v>243</v>
      </c>
      <c r="C318" s="248" t="s">
        <v>722</v>
      </c>
      <c r="D318" s="249" t="s">
        <v>5</v>
      </c>
      <c r="E318" s="39">
        <v>800.649</v>
      </c>
      <c r="F318" s="250">
        <v>0</v>
      </c>
      <c r="G318" s="39">
        <f>E318*(1+F318/100)</f>
        <v>800.649</v>
      </c>
      <c r="H318" s="250"/>
      <c r="I318" s="251">
        <f>G318*H318</f>
        <v>0</v>
      </c>
    </row>
    <row r="319" spans="1:11" s="214" customFormat="1" ht="11.25" outlineLevel="4">
      <c r="A319" s="252"/>
      <c r="B319" s="253"/>
      <c r="C319" s="254" t="s">
        <v>200</v>
      </c>
      <c r="D319" s="253"/>
      <c r="E319" s="44">
        <v>0</v>
      </c>
      <c r="F319" s="255"/>
      <c r="G319" s="46"/>
      <c r="H319" s="255"/>
      <c r="I319" s="256"/>
    </row>
    <row r="320" spans="1:11" s="214" customFormat="1" ht="11.25" outlineLevel="4">
      <c r="A320" s="252"/>
      <c r="B320" s="253"/>
      <c r="C320" s="254" t="s">
        <v>492</v>
      </c>
      <c r="D320" s="253"/>
      <c r="E320" s="44">
        <v>388.15520000000004</v>
      </c>
      <c r="F320" s="255"/>
      <c r="G320" s="46"/>
      <c r="H320" s="255"/>
      <c r="I320" s="256"/>
    </row>
    <row r="321" spans="1:9" s="214" customFormat="1" ht="33.75" outlineLevel="4">
      <c r="A321" s="252"/>
      <c r="B321" s="253"/>
      <c r="C321" s="254" t="s">
        <v>804</v>
      </c>
      <c r="D321" s="253"/>
      <c r="E321" s="44">
        <v>-125.34220000000002</v>
      </c>
      <c r="F321" s="255"/>
      <c r="G321" s="46"/>
      <c r="H321" s="255"/>
      <c r="I321" s="256"/>
    </row>
    <row r="322" spans="1:9" s="214" customFormat="1" ht="11.25" outlineLevel="4">
      <c r="A322" s="252"/>
      <c r="B322" s="253"/>
      <c r="C322" s="254" t="s">
        <v>201</v>
      </c>
      <c r="D322" s="253"/>
      <c r="E322" s="44">
        <v>0</v>
      </c>
      <c r="F322" s="255"/>
      <c r="G322" s="46"/>
      <c r="H322" s="255"/>
      <c r="I322" s="256"/>
    </row>
    <row r="323" spans="1:9" s="214" customFormat="1" ht="11.25" outlineLevel="4">
      <c r="A323" s="252"/>
      <c r="B323" s="253"/>
      <c r="C323" s="254" t="s">
        <v>382</v>
      </c>
      <c r="D323" s="253"/>
      <c r="E323" s="44">
        <v>151.4752</v>
      </c>
      <c r="F323" s="255"/>
      <c r="G323" s="46"/>
      <c r="H323" s="255"/>
      <c r="I323" s="256"/>
    </row>
    <row r="324" spans="1:9" s="214" customFormat="1" ht="22.5" outlineLevel="4">
      <c r="A324" s="252"/>
      <c r="B324" s="253"/>
      <c r="C324" s="254" t="s">
        <v>694</v>
      </c>
      <c r="D324" s="253"/>
      <c r="E324" s="44">
        <v>-40.664999999999999</v>
      </c>
      <c r="F324" s="255"/>
      <c r="G324" s="46"/>
      <c r="H324" s="255"/>
      <c r="I324" s="256"/>
    </row>
    <row r="325" spans="1:9" s="214" customFormat="1" ht="11.25" outlineLevel="4">
      <c r="A325" s="252"/>
      <c r="B325" s="253"/>
      <c r="C325" s="254" t="s">
        <v>202</v>
      </c>
      <c r="D325" s="253"/>
      <c r="E325" s="44">
        <v>0</v>
      </c>
      <c r="F325" s="255"/>
      <c r="G325" s="46"/>
      <c r="H325" s="255"/>
      <c r="I325" s="256"/>
    </row>
    <row r="326" spans="1:9" s="214" customFormat="1" ht="11.25" outlineLevel="4">
      <c r="A326" s="252"/>
      <c r="B326" s="253"/>
      <c r="C326" s="254" t="s">
        <v>382</v>
      </c>
      <c r="D326" s="253"/>
      <c r="E326" s="44">
        <v>151.4752</v>
      </c>
      <c r="F326" s="255"/>
      <c r="G326" s="46"/>
      <c r="H326" s="255"/>
      <c r="I326" s="256"/>
    </row>
    <row r="327" spans="1:9" s="214" customFormat="1" ht="22.5" outlineLevel="4">
      <c r="A327" s="252"/>
      <c r="B327" s="253"/>
      <c r="C327" s="254" t="s">
        <v>765</v>
      </c>
      <c r="D327" s="253"/>
      <c r="E327" s="44">
        <v>-23.864999999999998</v>
      </c>
      <c r="F327" s="255"/>
      <c r="G327" s="46"/>
      <c r="H327" s="255"/>
      <c r="I327" s="256"/>
    </row>
    <row r="328" spans="1:9" s="214" customFormat="1" ht="11.25" outlineLevel="4">
      <c r="A328" s="252"/>
      <c r="B328" s="253"/>
      <c r="C328" s="254" t="s">
        <v>203</v>
      </c>
      <c r="D328" s="253"/>
      <c r="E328" s="44">
        <v>0</v>
      </c>
      <c r="F328" s="255"/>
      <c r="G328" s="46"/>
      <c r="H328" s="255"/>
      <c r="I328" s="256"/>
    </row>
    <row r="329" spans="1:9" s="214" customFormat="1" ht="11.25" outlineLevel="4">
      <c r="A329" s="252"/>
      <c r="B329" s="253"/>
      <c r="C329" s="254" t="s">
        <v>387</v>
      </c>
      <c r="D329" s="253"/>
      <c r="E329" s="44">
        <v>372.6352</v>
      </c>
      <c r="F329" s="255"/>
      <c r="G329" s="46"/>
      <c r="H329" s="255"/>
      <c r="I329" s="256"/>
    </row>
    <row r="330" spans="1:9" s="214" customFormat="1" ht="33.75" outlineLevel="4">
      <c r="A330" s="252"/>
      <c r="B330" s="253"/>
      <c r="C330" s="254" t="s">
        <v>802</v>
      </c>
      <c r="D330" s="253"/>
      <c r="E330" s="44">
        <v>-98.22</v>
      </c>
      <c r="F330" s="255"/>
      <c r="G330" s="46"/>
      <c r="H330" s="255"/>
      <c r="I330" s="256"/>
    </row>
    <row r="331" spans="1:9" s="214" customFormat="1" ht="11.25" outlineLevel="4">
      <c r="A331" s="252"/>
      <c r="B331" s="253"/>
      <c r="C331" s="254" t="s">
        <v>2434</v>
      </c>
      <c r="D331" s="253"/>
      <c r="E331" s="44">
        <v>25</v>
      </c>
      <c r="F331" s="255"/>
      <c r="G331" s="46"/>
      <c r="H331" s="255"/>
      <c r="I331" s="256"/>
    </row>
    <row r="332" spans="1:9" s="213" customFormat="1" ht="24" outlineLevel="3">
      <c r="A332" s="246">
        <v>4</v>
      </c>
      <c r="B332" s="247" t="s">
        <v>106</v>
      </c>
      <c r="C332" s="248" t="s">
        <v>785</v>
      </c>
      <c r="D332" s="249" t="s">
        <v>5</v>
      </c>
      <c r="E332" s="39">
        <v>676.33960000000002</v>
      </c>
      <c r="F332" s="250">
        <v>5</v>
      </c>
      <c r="G332" s="39">
        <f>E332*(1+F332/100)</f>
        <v>710.15658000000008</v>
      </c>
      <c r="H332" s="250"/>
      <c r="I332" s="251">
        <f>G332*H332</f>
        <v>0</v>
      </c>
    </row>
    <row r="333" spans="1:9" s="214" customFormat="1" ht="11.25" outlineLevel="4">
      <c r="A333" s="252"/>
      <c r="B333" s="253"/>
      <c r="C333" s="254" t="s">
        <v>200</v>
      </c>
      <c r="D333" s="253"/>
      <c r="E333" s="44">
        <v>0</v>
      </c>
      <c r="F333" s="255"/>
      <c r="G333" s="46"/>
      <c r="H333" s="255"/>
      <c r="I333" s="256"/>
    </row>
    <row r="334" spans="1:9" s="214" customFormat="1" ht="11.25" outlineLevel="4">
      <c r="A334" s="252"/>
      <c r="B334" s="253"/>
      <c r="C334" s="254" t="s">
        <v>417</v>
      </c>
      <c r="D334" s="253"/>
      <c r="E334" s="44">
        <v>350.64019999999999</v>
      </c>
      <c r="F334" s="255"/>
      <c r="G334" s="46"/>
      <c r="H334" s="255"/>
      <c r="I334" s="256"/>
    </row>
    <row r="335" spans="1:9" s="214" customFormat="1" ht="45" outlineLevel="4">
      <c r="A335" s="252"/>
      <c r="B335" s="253"/>
      <c r="C335" s="254" t="s">
        <v>810</v>
      </c>
      <c r="D335" s="253"/>
      <c r="E335" s="44">
        <v>-123.74620000000002</v>
      </c>
      <c r="F335" s="255"/>
      <c r="G335" s="46"/>
      <c r="H335" s="255"/>
      <c r="I335" s="256"/>
    </row>
    <row r="336" spans="1:9" s="214" customFormat="1" ht="11.25" outlineLevel="4">
      <c r="A336" s="252"/>
      <c r="B336" s="253"/>
      <c r="C336" s="254" t="s">
        <v>201</v>
      </c>
      <c r="D336" s="253"/>
      <c r="E336" s="44">
        <v>0</v>
      </c>
      <c r="F336" s="255"/>
      <c r="G336" s="46"/>
      <c r="H336" s="255"/>
      <c r="I336" s="256"/>
    </row>
    <row r="337" spans="1:9" s="214" customFormat="1" ht="11.25" outlineLevel="4">
      <c r="A337" s="252"/>
      <c r="B337" s="253"/>
      <c r="C337" s="254" t="s">
        <v>343</v>
      </c>
      <c r="D337" s="253"/>
      <c r="E337" s="44">
        <v>136.83519999999999</v>
      </c>
      <c r="F337" s="255"/>
      <c r="G337" s="46"/>
      <c r="H337" s="255"/>
      <c r="I337" s="256"/>
    </row>
    <row r="338" spans="1:9" s="214" customFormat="1" ht="22.5" outlineLevel="4">
      <c r="A338" s="252"/>
      <c r="B338" s="253"/>
      <c r="C338" s="254" t="s">
        <v>741</v>
      </c>
      <c r="D338" s="253"/>
      <c r="E338" s="44">
        <v>-40.005000000000003</v>
      </c>
      <c r="F338" s="255"/>
      <c r="G338" s="46"/>
      <c r="H338" s="255"/>
      <c r="I338" s="256"/>
    </row>
    <row r="339" spans="1:9" s="214" customFormat="1" ht="11.25" outlineLevel="4">
      <c r="A339" s="252"/>
      <c r="B339" s="253"/>
      <c r="C339" s="254" t="s">
        <v>202</v>
      </c>
      <c r="D339" s="253"/>
      <c r="E339" s="44">
        <v>0</v>
      </c>
      <c r="F339" s="255"/>
      <c r="G339" s="46"/>
      <c r="H339" s="255"/>
      <c r="I339" s="256"/>
    </row>
    <row r="340" spans="1:9" s="214" customFormat="1" ht="11.25" outlineLevel="4">
      <c r="A340" s="252"/>
      <c r="B340" s="253"/>
      <c r="C340" s="254" t="s">
        <v>343</v>
      </c>
      <c r="D340" s="253"/>
      <c r="E340" s="44">
        <v>136.83519999999999</v>
      </c>
      <c r="F340" s="255"/>
      <c r="G340" s="46"/>
      <c r="H340" s="255"/>
      <c r="I340" s="256"/>
    </row>
    <row r="341" spans="1:9" s="214" customFormat="1" ht="22.5" outlineLevel="4">
      <c r="A341" s="252"/>
      <c r="B341" s="253"/>
      <c r="C341" s="254" t="s">
        <v>778</v>
      </c>
      <c r="D341" s="253"/>
      <c r="E341" s="44">
        <v>-23.37</v>
      </c>
      <c r="F341" s="255"/>
      <c r="G341" s="46"/>
      <c r="H341" s="255"/>
      <c r="I341" s="256"/>
    </row>
    <row r="342" spans="1:9" s="214" customFormat="1" ht="11.25" outlineLevel="4">
      <c r="A342" s="252"/>
      <c r="B342" s="253"/>
      <c r="C342" s="254" t="s">
        <v>203</v>
      </c>
      <c r="D342" s="253"/>
      <c r="E342" s="44">
        <v>0</v>
      </c>
      <c r="F342" s="255"/>
      <c r="G342" s="46"/>
      <c r="H342" s="255"/>
      <c r="I342" s="256"/>
    </row>
    <row r="343" spans="1:9" s="214" customFormat="1" ht="11.25" outlineLevel="4">
      <c r="A343" s="252"/>
      <c r="B343" s="253"/>
      <c r="C343" s="254" t="s">
        <v>345</v>
      </c>
      <c r="D343" s="253"/>
      <c r="E343" s="44">
        <v>336.62020000000001</v>
      </c>
      <c r="F343" s="255"/>
      <c r="G343" s="46"/>
      <c r="H343" s="255"/>
      <c r="I343" s="256"/>
    </row>
    <row r="344" spans="1:9" s="214" customFormat="1" ht="45" outlineLevel="4">
      <c r="A344" s="252"/>
      <c r="B344" s="253"/>
      <c r="C344" s="254" t="s">
        <v>808</v>
      </c>
      <c r="D344" s="253"/>
      <c r="E344" s="44">
        <v>-97.47</v>
      </c>
      <c r="F344" s="255"/>
      <c r="G344" s="46"/>
      <c r="H344" s="255"/>
      <c r="I344" s="256"/>
    </row>
    <row r="345" spans="1:9" s="213" customFormat="1" ht="12" outlineLevel="3">
      <c r="A345" s="246">
        <v>5</v>
      </c>
      <c r="B345" s="247" t="s">
        <v>217</v>
      </c>
      <c r="C345" s="248" t="s">
        <v>685</v>
      </c>
      <c r="D345" s="249" t="s">
        <v>5</v>
      </c>
      <c r="E345" s="39">
        <v>124.309</v>
      </c>
      <c r="F345" s="250">
        <v>5</v>
      </c>
      <c r="G345" s="39">
        <f>E345*(1+F345/100)</f>
        <v>130.52445</v>
      </c>
      <c r="H345" s="250"/>
      <c r="I345" s="251">
        <f>G345*H345</f>
        <v>0</v>
      </c>
    </row>
    <row r="346" spans="1:9" s="214" customFormat="1" ht="11.25" outlineLevel="4">
      <c r="A346" s="252"/>
      <c r="B346" s="253"/>
      <c r="C346" s="254" t="s">
        <v>200</v>
      </c>
      <c r="D346" s="253"/>
      <c r="E346" s="44">
        <v>0</v>
      </c>
      <c r="F346" s="255"/>
      <c r="G346" s="46"/>
      <c r="H346" s="255"/>
      <c r="I346" s="256"/>
    </row>
    <row r="347" spans="1:9" s="214" customFormat="1" ht="11.25" outlineLevel="4">
      <c r="A347" s="252"/>
      <c r="B347" s="253"/>
      <c r="C347" s="254" t="s">
        <v>416</v>
      </c>
      <c r="D347" s="253"/>
      <c r="E347" s="44">
        <v>37.515000000000001</v>
      </c>
      <c r="F347" s="255"/>
      <c r="G347" s="46"/>
      <c r="H347" s="255"/>
      <c r="I347" s="256"/>
    </row>
    <row r="348" spans="1:9" s="214" customFormat="1" ht="11.25" outlineLevel="4">
      <c r="A348" s="252"/>
      <c r="B348" s="253"/>
      <c r="C348" s="254" t="s">
        <v>611</v>
      </c>
      <c r="D348" s="253"/>
      <c r="E348" s="44">
        <v>-1.5960000000000001</v>
      </c>
      <c r="F348" s="255"/>
      <c r="G348" s="46"/>
      <c r="H348" s="255"/>
      <c r="I348" s="256"/>
    </row>
    <row r="349" spans="1:9" s="214" customFormat="1" ht="11.25" outlineLevel="4">
      <c r="A349" s="252"/>
      <c r="B349" s="253"/>
      <c r="C349" s="254" t="s">
        <v>201</v>
      </c>
      <c r="D349" s="253"/>
      <c r="E349" s="44">
        <v>0</v>
      </c>
      <c r="F349" s="255"/>
      <c r="G349" s="46"/>
      <c r="H349" s="255"/>
      <c r="I349" s="256"/>
    </row>
    <row r="350" spans="1:9" s="214" customFormat="1" ht="11.25" outlineLevel="4">
      <c r="A350" s="252"/>
      <c r="B350" s="253"/>
      <c r="C350" s="254" t="s">
        <v>342</v>
      </c>
      <c r="D350" s="253"/>
      <c r="E350" s="44">
        <v>14.64</v>
      </c>
      <c r="F350" s="255"/>
      <c r="G350" s="46"/>
      <c r="H350" s="255"/>
      <c r="I350" s="256"/>
    </row>
    <row r="351" spans="1:9" s="214" customFormat="1" ht="11.25" outlineLevel="4">
      <c r="A351" s="252"/>
      <c r="B351" s="253"/>
      <c r="C351" s="254" t="s">
        <v>621</v>
      </c>
      <c r="D351" s="253"/>
      <c r="E351" s="44">
        <v>-0.66</v>
      </c>
      <c r="F351" s="255"/>
      <c r="G351" s="46"/>
      <c r="H351" s="255"/>
      <c r="I351" s="256"/>
    </row>
    <row r="352" spans="1:9" s="214" customFormat="1" ht="11.25" outlineLevel="4">
      <c r="A352" s="252"/>
      <c r="B352" s="253"/>
      <c r="C352" s="254" t="s">
        <v>202</v>
      </c>
      <c r="D352" s="253"/>
      <c r="E352" s="44">
        <v>0</v>
      </c>
      <c r="F352" s="255"/>
      <c r="G352" s="46"/>
      <c r="H352" s="255"/>
      <c r="I352" s="256"/>
    </row>
    <row r="353" spans="1:9" s="214" customFormat="1" ht="11.25" outlineLevel="4">
      <c r="A353" s="252"/>
      <c r="B353" s="253"/>
      <c r="C353" s="254" t="s">
        <v>342</v>
      </c>
      <c r="D353" s="253"/>
      <c r="E353" s="44">
        <v>14.64</v>
      </c>
      <c r="F353" s="255"/>
      <c r="G353" s="46"/>
      <c r="H353" s="255"/>
      <c r="I353" s="256"/>
    </row>
    <row r="354" spans="1:9" s="214" customFormat="1" ht="11.25" outlineLevel="4">
      <c r="A354" s="252"/>
      <c r="B354" s="253"/>
      <c r="C354" s="254" t="s">
        <v>609</v>
      </c>
      <c r="D354" s="253"/>
      <c r="E354" s="44">
        <v>-0.49499999999999994</v>
      </c>
      <c r="F354" s="255"/>
      <c r="G354" s="46"/>
      <c r="H354" s="255"/>
      <c r="I354" s="256"/>
    </row>
    <row r="355" spans="1:9" s="214" customFormat="1" ht="11.25" outlineLevel="4">
      <c r="A355" s="252"/>
      <c r="B355" s="253"/>
      <c r="C355" s="254" t="s">
        <v>203</v>
      </c>
      <c r="D355" s="253"/>
      <c r="E355" s="44">
        <v>0</v>
      </c>
      <c r="F355" s="255"/>
      <c r="G355" s="46"/>
      <c r="H355" s="255"/>
      <c r="I355" s="256"/>
    </row>
    <row r="356" spans="1:9" s="214" customFormat="1" ht="11.25" outlineLevel="4">
      <c r="A356" s="252"/>
      <c r="B356" s="253"/>
      <c r="C356" s="254" t="s">
        <v>344</v>
      </c>
      <c r="D356" s="253"/>
      <c r="E356" s="44">
        <v>36.015000000000001</v>
      </c>
      <c r="F356" s="255"/>
      <c r="G356" s="46"/>
      <c r="H356" s="255"/>
      <c r="I356" s="256"/>
    </row>
    <row r="357" spans="1:9" s="214" customFormat="1" ht="11.25" outlineLevel="4">
      <c r="A357" s="252"/>
      <c r="B357" s="253"/>
      <c r="C357" s="254" t="s">
        <v>610</v>
      </c>
      <c r="D357" s="253"/>
      <c r="E357" s="44">
        <v>-0.75</v>
      </c>
      <c r="F357" s="255"/>
      <c r="G357" s="46"/>
      <c r="H357" s="255"/>
      <c r="I357" s="256"/>
    </row>
    <row r="358" spans="1:9" s="214" customFormat="1" ht="11.25" outlineLevel="4">
      <c r="A358" s="252"/>
      <c r="B358" s="253"/>
      <c r="C358" s="254" t="s">
        <v>2434</v>
      </c>
      <c r="D358" s="253"/>
      <c r="E358" s="44">
        <v>25</v>
      </c>
      <c r="F358" s="255"/>
      <c r="G358" s="46"/>
      <c r="H358" s="255"/>
      <c r="I358" s="256"/>
    </row>
    <row r="359" spans="1:9" s="213" customFormat="1" ht="12" outlineLevel="3">
      <c r="A359" s="246">
        <v>6</v>
      </c>
      <c r="B359" s="247" t="s">
        <v>242</v>
      </c>
      <c r="C359" s="248" t="s">
        <v>716</v>
      </c>
      <c r="D359" s="249" t="s">
        <v>5</v>
      </c>
      <c r="E359" s="39">
        <v>177</v>
      </c>
      <c r="F359" s="250">
        <v>0</v>
      </c>
      <c r="G359" s="39">
        <f>E359*(1+F359/100)</f>
        <v>177</v>
      </c>
      <c r="H359" s="250"/>
      <c r="I359" s="251">
        <f>G359*H359</f>
        <v>0</v>
      </c>
    </row>
    <row r="360" spans="1:9" s="214" customFormat="1" ht="11.25" outlineLevel="4">
      <c r="A360" s="252"/>
      <c r="B360" s="253"/>
      <c r="C360" s="254" t="s">
        <v>420</v>
      </c>
      <c r="D360" s="253"/>
      <c r="E360" s="44">
        <v>0</v>
      </c>
      <c r="F360" s="255"/>
      <c r="G360" s="46"/>
      <c r="H360" s="255"/>
      <c r="I360" s="256"/>
    </row>
    <row r="361" spans="1:9" s="214" customFormat="1" ht="11.25" outlineLevel="4">
      <c r="A361" s="252"/>
      <c r="B361" s="253"/>
      <c r="C361" s="254" t="s">
        <v>584</v>
      </c>
      <c r="D361" s="253"/>
      <c r="E361" s="44">
        <v>152</v>
      </c>
      <c r="F361" s="255"/>
      <c r="G361" s="46"/>
      <c r="H361" s="255"/>
      <c r="I361" s="256"/>
    </row>
    <row r="362" spans="1:9" s="214" customFormat="1" ht="11.25" outlineLevel="4">
      <c r="A362" s="252"/>
      <c r="B362" s="253"/>
      <c r="C362" s="254" t="s">
        <v>2435</v>
      </c>
      <c r="D362" s="253"/>
      <c r="E362" s="44">
        <v>25</v>
      </c>
      <c r="F362" s="255"/>
      <c r="G362" s="46"/>
      <c r="H362" s="255"/>
      <c r="I362" s="256"/>
    </row>
    <row r="363" spans="1:9" s="213" customFormat="1" ht="24" outlineLevel="3">
      <c r="A363" s="246">
        <v>7</v>
      </c>
      <c r="B363" s="247" t="s">
        <v>104</v>
      </c>
      <c r="C363" s="248" t="s">
        <v>783</v>
      </c>
      <c r="D363" s="249" t="s">
        <v>5</v>
      </c>
      <c r="E363" s="39">
        <v>76</v>
      </c>
      <c r="F363" s="250">
        <v>5</v>
      </c>
      <c r="G363" s="39">
        <f>E363*(1+F363/100)</f>
        <v>79.8</v>
      </c>
      <c r="H363" s="250"/>
      <c r="I363" s="251">
        <f>G363*H363</f>
        <v>0</v>
      </c>
    </row>
    <row r="364" spans="1:9" s="214" customFormat="1" ht="11.25" outlineLevel="4">
      <c r="A364" s="252"/>
      <c r="B364" s="253"/>
      <c r="C364" s="254" t="s">
        <v>420</v>
      </c>
      <c r="D364" s="253"/>
      <c r="E364" s="44">
        <v>0</v>
      </c>
      <c r="F364" s="255"/>
      <c r="G364" s="46"/>
      <c r="H364" s="255"/>
      <c r="I364" s="256"/>
    </row>
    <row r="365" spans="1:9" s="214" customFormat="1" ht="11.25" outlineLevel="4">
      <c r="A365" s="252"/>
      <c r="B365" s="253"/>
      <c r="C365" s="254" t="s">
        <v>568</v>
      </c>
      <c r="D365" s="253"/>
      <c r="E365" s="44">
        <v>76</v>
      </c>
      <c r="F365" s="255"/>
      <c r="G365" s="46"/>
      <c r="H365" s="255"/>
      <c r="I365" s="256"/>
    </row>
    <row r="366" spans="1:9" s="213" customFormat="1" ht="24" outlineLevel="3">
      <c r="A366" s="246">
        <v>8</v>
      </c>
      <c r="B366" s="247" t="s">
        <v>105</v>
      </c>
      <c r="C366" s="248" t="s">
        <v>784</v>
      </c>
      <c r="D366" s="249" t="s">
        <v>5</v>
      </c>
      <c r="E366" s="39">
        <v>76</v>
      </c>
      <c r="F366" s="250">
        <v>5</v>
      </c>
      <c r="G366" s="39">
        <f>E366*(1+F366/100)</f>
        <v>79.8</v>
      </c>
      <c r="H366" s="250"/>
      <c r="I366" s="251">
        <f>G366*H366</f>
        <v>0</v>
      </c>
    </row>
    <row r="367" spans="1:9" s="214" customFormat="1" ht="11.25" outlineLevel="4">
      <c r="A367" s="252"/>
      <c r="B367" s="253"/>
      <c r="C367" s="254" t="s">
        <v>420</v>
      </c>
      <c r="D367" s="253"/>
      <c r="E367" s="44">
        <v>0</v>
      </c>
      <c r="F367" s="255"/>
      <c r="G367" s="46"/>
      <c r="H367" s="255"/>
      <c r="I367" s="256"/>
    </row>
    <row r="368" spans="1:9" s="214" customFormat="1" ht="11.25" outlineLevel="4">
      <c r="A368" s="252"/>
      <c r="B368" s="253"/>
      <c r="C368" s="254" t="s">
        <v>568</v>
      </c>
      <c r="D368" s="253"/>
      <c r="E368" s="44">
        <v>76</v>
      </c>
      <c r="F368" s="255"/>
      <c r="G368" s="46"/>
      <c r="H368" s="255"/>
      <c r="I368" s="256"/>
    </row>
    <row r="369" spans="1:11" s="213" customFormat="1" ht="12" outlineLevel="3">
      <c r="A369" s="246">
        <v>9</v>
      </c>
      <c r="B369" s="247" t="s">
        <v>217</v>
      </c>
      <c r="C369" s="248" t="s">
        <v>685</v>
      </c>
      <c r="D369" s="249" t="s">
        <v>5</v>
      </c>
      <c r="E369" s="39">
        <v>25</v>
      </c>
      <c r="F369" s="250">
        <v>5</v>
      </c>
      <c r="G369" s="39">
        <f>E369*(1+F369/100)</f>
        <v>26.25</v>
      </c>
      <c r="H369" s="250"/>
      <c r="I369" s="251">
        <f>G369*H369</f>
        <v>0</v>
      </c>
    </row>
    <row r="370" spans="1:11" s="214" customFormat="1" ht="11.25" outlineLevel="4">
      <c r="A370" s="252"/>
      <c r="B370" s="253"/>
      <c r="C370" s="254" t="s">
        <v>2435</v>
      </c>
      <c r="D370" s="253"/>
      <c r="E370" s="44">
        <v>25</v>
      </c>
      <c r="F370" s="255"/>
      <c r="G370" s="46"/>
      <c r="H370" s="255"/>
      <c r="I370" s="256"/>
    </row>
    <row r="371" spans="1:11" s="213" customFormat="1" ht="12" outlineLevel="3">
      <c r="A371" s="246">
        <v>10</v>
      </c>
      <c r="B371" s="247" t="s">
        <v>244</v>
      </c>
      <c r="C371" s="248" t="s">
        <v>717</v>
      </c>
      <c r="D371" s="249" t="s">
        <v>5</v>
      </c>
      <c r="E371" s="39">
        <v>851.649</v>
      </c>
      <c r="F371" s="250">
        <v>0</v>
      </c>
      <c r="G371" s="39">
        <f>E371*(1+F371/100)</f>
        <v>851.649</v>
      </c>
      <c r="H371" s="250"/>
      <c r="I371" s="251">
        <f>G371*H371</f>
        <v>0</v>
      </c>
    </row>
    <row r="372" spans="1:11" s="214" customFormat="1" ht="11.25" outlineLevel="4">
      <c r="A372" s="252"/>
      <c r="B372" s="253"/>
      <c r="C372" s="254" t="s">
        <v>540</v>
      </c>
      <c r="D372" s="253"/>
      <c r="E372" s="44">
        <v>775.649</v>
      </c>
      <c r="F372" s="255"/>
      <c r="G372" s="46"/>
      <c r="H372" s="255"/>
      <c r="I372" s="256"/>
    </row>
    <row r="373" spans="1:11" s="214" customFormat="1" ht="11.25" outlineLevel="4">
      <c r="A373" s="252"/>
      <c r="B373" s="253"/>
      <c r="C373" s="254" t="s">
        <v>364</v>
      </c>
      <c r="D373" s="253"/>
      <c r="E373" s="44">
        <v>76</v>
      </c>
      <c r="F373" s="255"/>
      <c r="G373" s="46"/>
      <c r="H373" s="255"/>
      <c r="I373" s="256"/>
    </row>
    <row r="374" spans="1:11" s="213" customFormat="1" ht="24" outlineLevel="3">
      <c r="A374" s="246">
        <v>11</v>
      </c>
      <c r="B374" s="247" t="s">
        <v>218</v>
      </c>
      <c r="C374" s="248" t="s">
        <v>752</v>
      </c>
      <c r="D374" s="249" t="s">
        <v>5</v>
      </c>
      <c r="E374" s="39">
        <v>851.649</v>
      </c>
      <c r="F374" s="250">
        <v>15</v>
      </c>
      <c r="G374" s="39">
        <f>E374*(1+F374/100)</f>
        <v>979.39634999999987</v>
      </c>
      <c r="H374" s="250"/>
      <c r="I374" s="251">
        <f>G374*H374</f>
        <v>0</v>
      </c>
    </row>
    <row r="375" spans="1:11" s="213" customFormat="1" ht="24" customHeight="1" outlineLevel="3">
      <c r="A375" s="246">
        <v>12</v>
      </c>
      <c r="B375" s="247" t="s">
        <v>129</v>
      </c>
      <c r="C375" s="248" t="s">
        <v>803</v>
      </c>
      <c r="D375" s="249" t="s">
        <v>2</v>
      </c>
      <c r="E375" s="39">
        <v>572.16</v>
      </c>
      <c r="F375" s="250">
        <v>0</v>
      </c>
      <c r="G375" s="39">
        <f>E375*(1+F375/100)</f>
        <v>572.16</v>
      </c>
      <c r="H375" s="250"/>
      <c r="I375" s="251">
        <f>G375*H375</f>
        <v>0</v>
      </c>
      <c r="K375" s="213" t="s">
        <v>2440</v>
      </c>
    </row>
    <row r="376" spans="1:11" s="214" customFormat="1" ht="11.25" outlineLevel="4">
      <c r="A376" s="252"/>
      <c r="B376" s="253"/>
      <c r="C376" s="254" t="s">
        <v>200</v>
      </c>
      <c r="D376" s="253"/>
      <c r="E376" s="44">
        <v>0</v>
      </c>
      <c r="F376" s="255"/>
      <c r="G376" s="46"/>
      <c r="H376" s="255"/>
      <c r="I376" s="256"/>
    </row>
    <row r="377" spans="1:11" s="214" customFormat="1" ht="45" outlineLevel="4">
      <c r="A377" s="252"/>
      <c r="B377" s="253"/>
      <c r="C377" s="254" t="s">
        <v>815</v>
      </c>
      <c r="D377" s="253"/>
      <c r="E377" s="44">
        <v>198.89999999999998</v>
      </c>
      <c r="F377" s="255"/>
      <c r="G377" s="46"/>
      <c r="H377" s="255"/>
      <c r="I377" s="256"/>
    </row>
    <row r="378" spans="1:11" s="214" customFormat="1" ht="11.25" outlineLevel="4">
      <c r="A378" s="252"/>
      <c r="B378" s="253"/>
      <c r="C378" s="254" t="s">
        <v>624</v>
      </c>
      <c r="D378" s="253"/>
      <c r="E378" s="44">
        <v>23.56</v>
      </c>
      <c r="F378" s="255"/>
      <c r="G378" s="46"/>
      <c r="H378" s="255"/>
      <c r="I378" s="256"/>
    </row>
    <row r="379" spans="1:11" s="214" customFormat="1" ht="11.25" outlineLevel="4">
      <c r="A379" s="252"/>
      <c r="B379" s="253"/>
      <c r="C379" s="254" t="s">
        <v>201</v>
      </c>
      <c r="D379" s="253"/>
      <c r="E379" s="44">
        <v>0</v>
      </c>
      <c r="F379" s="255"/>
      <c r="G379" s="46"/>
      <c r="H379" s="255"/>
      <c r="I379" s="256"/>
    </row>
    <row r="380" spans="1:11" s="214" customFormat="1" ht="22.5" outlineLevel="4">
      <c r="A380" s="252"/>
      <c r="B380" s="253"/>
      <c r="C380" s="254" t="s">
        <v>774</v>
      </c>
      <c r="D380" s="253"/>
      <c r="E380" s="44">
        <v>81.7</v>
      </c>
      <c r="F380" s="255"/>
      <c r="G380" s="46"/>
      <c r="H380" s="255"/>
      <c r="I380" s="256"/>
    </row>
    <row r="381" spans="1:11" s="214" customFormat="1" ht="11.25" outlineLevel="4">
      <c r="A381" s="252"/>
      <c r="B381" s="253"/>
      <c r="C381" s="254" t="s">
        <v>202</v>
      </c>
      <c r="D381" s="253"/>
      <c r="E381" s="44">
        <v>0</v>
      </c>
      <c r="F381" s="255"/>
      <c r="G381" s="46"/>
      <c r="H381" s="255"/>
      <c r="I381" s="256"/>
    </row>
    <row r="382" spans="1:11" s="214" customFormat="1" ht="22.5" outlineLevel="4">
      <c r="A382" s="252"/>
      <c r="B382" s="253"/>
      <c r="C382" s="254" t="s">
        <v>742</v>
      </c>
      <c r="D382" s="253"/>
      <c r="E382" s="44">
        <v>33.9</v>
      </c>
      <c r="F382" s="255"/>
      <c r="G382" s="46"/>
      <c r="H382" s="255"/>
      <c r="I382" s="256"/>
    </row>
    <row r="383" spans="1:11" s="214" customFormat="1" ht="11.25" outlineLevel="4">
      <c r="A383" s="252"/>
      <c r="B383" s="253"/>
      <c r="C383" s="254" t="s">
        <v>675</v>
      </c>
      <c r="D383" s="253"/>
      <c r="E383" s="44">
        <v>19.100000000000001</v>
      </c>
      <c r="F383" s="255"/>
      <c r="G383" s="46"/>
      <c r="H383" s="255"/>
      <c r="I383" s="256"/>
    </row>
    <row r="384" spans="1:11" s="214" customFormat="1" ht="11.25" outlineLevel="4">
      <c r="A384" s="252"/>
      <c r="B384" s="253"/>
      <c r="C384" s="254" t="s">
        <v>203</v>
      </c>
      <c r="D384" s="253"/>
      <c r="E384" s="44">
        <v>0</v>
      </c>
      <c r="F384" s="255"/>
      <c r="G384" s="46"/>
      <c r="H384" s="255"/>
      <c r="I384" s="256"/>
    </row>
    <row r="385" spans="1:11" s="214" customFormat="1" ht="33.75" outlineLevel="4">
      <c r="A385" s="252"/>
      <c r="B385" s="253"/>
      <c r="C385" s="254" t="s">
        <v>796</v>
      </c>
      <c r="D385" s="253"/>
      <c r="E385" s="44">
        <v>163.5</v>
      </c>
      <c r="F385" s="255"/>
      <c r="G385" s="46"/>
      <c r="H385" s="255"/>
      <c r="I385" s="256"/>
    </row>
    <row r="386" spans="1:11" s="214" customFormat="1" ht="22.5" outlineLevel="4">
      <c r="A386" s="252"/>
      <c r="B386" s="253"/>
      <c r="C386" s="254" t="s">
        <v>759</v>
      </c>
      <c r="D386" s="253"/>
      <c r="E386" s="44">
        <v>51.5</v>
      </c>
      <c r="F386" s="255"/>
      <c r="G386" s="46"/>
      <c r="H386" s="255"/>
      <c r="I386" s="256"/>
    </row>
    <row r="387" spans="1:11" s="213" customFormat="1" ht="12" outlineLevel="3">
      <c r="A387" s="246">
        <v>13</v>
      </c>
      <c r="B387" s="247" t="s">
        <v>189</v>
      </c>
      <c r="C387" s="248" t="s">
        <v>705</v>
      </c>
      <c r="D387" s="249" t="s">
        <v>0</v>
      </c>
      <c r="E387" s="39">
        <f>SUM(I313:I385)/100</f>
        <v>0</v>
      </c>
      <c r="F387" s="250">
        <v>0</v>
      </c>
      <c r="G387" s="39">
        <f>E387*(1+F387/100)</f>
        <v>0</v>
      </c>
      <c r="H387" s="250"/>
      <c r="I387" s="251">
        <f>G387*H387</f>
        <v>0</v>
      </c>
      <c r="K387" s="213" t="s">
        <v>2440</v>
      </c>
    </row>
    <row r="388" spans="1:11" s="262" customFormat="1" ht="12.75" customHeight="1" outlineLevel="3">
      <c r="A388" s="257"/>
      <c r="B388" s="258"/>
      <c r="C388" s="259"/>
      <c r="D388" s="258"/>
      <c r="E388" s="54"/>
      <c r="F388" s="260"/>
      <c r="G388" s="54"/>
      <c r="H388" s="260"/>
      <c r="I388" s="261"/>
    </row>
    <row r="389" spans="1:11" s="245" customFormat="1" ht="16.5" customHeight="1" outlineLevel="2">
      <c r="A389" s="240"/>
      <c r="B389" s="241"/>
      <c r="C389" s="241" t="s">
        <v>607</v>
      </c>
      <c r="D389" s="242"/>
      <c r="E389" s="33"/>
      <c r="F389" s="243"/>
      <c r="G389" s="33"/>
      <c r="H389" s="243"/>
      <c r="I389" s="244">
        <f>SUBTOTAL(9,I390:I395)</f>
        <v>0</v>
      </c>
    </row>
    <row r="390" spans="1:11" s="213" customFormat="1" ht="24" outlineLevel="3">
      <c r="A390" s="246">
        <v>1</v>
      </c>
      <c r="B390" s="247" t="s">
        <v>145</v>
      </c>
      <c r="C390" s="248" t="s">
        <v>763</v>
      </c>
      <c r="D390" s="249" t="s">
        <v>5</v>
      </c>
      <c r="E390" s="39">
        <v>896.5</v>
      </c>
      <c r="F390" s="250">
        <v>0</v>
      </c>
      <c r="G390" s="39">
        <f>E390*(1+F390/100)</f>
        <v>896.5</v>
      </c>
      <c r="H390" s="250"/>
      <c r="I390" s="251">
        <f>G390*H390</f>
        <v>0</v>
      </c>
      <c r="K390" s="213" t="s">
        <v>2440</v>
      </c>
    </row>
    <row r="391" spans="1:11" s="214" customFormat="1" ht="11.25" outlineLevel="4">
      <c r="A391" s="252"/>
      <c r="B391" s="253"/>
      <c r="C391" s="254" t="s">
        <v>448</v>
      </c>
      <c r="D391" s="253"/>
      <c r="E391" s="44">
        <v>0</v>
      </c>
      <c r="F391" s="255"/>
      <c r="G391" s="46"/>
      <c r="H391" s="255"/>
      <c r="I391" s="256"/>
    </row>
    <row r="392" spans="1:11" s="214" customFormat="1" ht="11.25" outlineLevel="4">
      <c r="A392" s="252"/>
      <c r="B392" s="253"/>
      <c r="C392" s="254" t="s">
        <v>452</v>
      </c>
      <c r="D392" s="253"/>
      <c r="E392" s="44">
        <v>896.5</v>
      </c>
      <c r="F392" s="255"/>
      <c r="G392" s="46"/>
      <c r="H392" s="255"/>
      <c r="I392" s="256"/>
    </row>
    <row r="393" spans="1:11" s="213" customFormat="1" ht="24" outlineLevel="3">
      <c r="A393" s="246">
        <v>2</v>
      </c>
      <c r="B393" s="247" t="s">
        <v>67</v>
      </c>
      <c r="C393" s="248" t="s">
        <v>788</v>
      </c>
      <c r="D393" s="249" t="s">
        <v>5</v>
      </c>
      <c r="E393" s="39">
        <v>896.5</v>
      </c>
      <c r="F393" s="250">
        <v>5</v>
      </c>
      <c r="G393" s="39">
        <f>E393*(1+F393/100)</f>
        <v>941.32500000000005</v>
      </c>
      <c r="H393" s="250"/>
      <c r="I393" s="251">
        <f>G393*H393</f>
        <v>0</v>
      </c>
    </row>
    <row r="394" spans="1:11" s="213" customFormat="1" ht="12" outlineLevel="3">
      <c r="A394" s="246">
        <v>3</v>
      </c>
      <c r="B394" s="247" t="s">
        <v>189</v>
      </c>
      <c r="C394" s="248" t="s">
        <v>705</v>
      </c>
      <c r="D394" s="249" t="s">
        <v>0</v>
      </c>
      <c r="E394" s="39">
        <f>SUM(I390:I393)/100</f>
        <v>0</v>
      </c>
      <c r="F394" s="250">
        <v>0</v>
      </c>
      <c r="G394" s="39">
        <f>E394*(1+F394/100)</f>
        <v>0</v>
      </c>
      <c r="H394" s="250"/>
      <c r="I394" s="251">
        <f>G394*H394</f>
        <v>0</v>
      </c>
      <c r="K394" s="213" t="s">
        <v>2440</v>
      </c>
    </row>
    <row r="395" spans="1:11" s="262" customFormat="1" ht="12.75" customHeight="1" outlineLevel="3">
      <c r="A395" s="257"/>
      <c r="B395" s="258"/>
      <c r="C395" s="259"/>
      <c r="D395" s="258"/>
      <c r="E395" s="54"/>
      <c r="F395" s="260"/>
      <c r="G395" s="54"/>
      <c r="H395" s="260"/>
      <c r="I395" s="261"/>
    </row>
    <row r="396" spans="1:11" s="245" customFormat="1" ht="16.5" customHeight="1" outlineLevel="2">
      <c r="A396" s="240"/>
      <c r="B396" s="241"/>
      <c r="C396" s="241" t="s">
        <v>545</v>
      </c>
      <c r="D396" s="242"/>
      <c r="E396" s="33"/>
      <c r="F396" s="243"/>
      <c r="G396" s="33"/>
      <c r="H396" s="243"/>
      <c r="I396" s="244">
        <f>SUBTOTAL(9,I397:I433)</f>
        <v>0</v>
      </c>
    </row>
    <row r="397" spans="1:11" s="213" customFormat="1" ht="24" outlineLevel="3">
      <c r="A397" s="246">
        <v>1</v>
      </c>
      <c r="B397" s="247" t="s">
        <v>246</v>
      </c>
      <c r="C397" s="248" t="s">
        <v>740</v>
      </c>
      <c r="D397" s="249" t="s">
        <v>5</v>
      </c>
      <c r="E397" s="39">
        <v>753.25940000000003</v>
      </c>
      <c r="F397" s="250">
        <v>0</v>
      </c>
      <c r="G397" s="39">
        <f>E397*(1+F397/100)</f>
        <v>753.25940000000003</v>
      </c>
      <c r="H397" s="250"/>
      <c r="I397" s="251">
        <f>G397*H397</f>
        <v>0</v>
      </c>
    </row>
    <row r="398" spans="1:11" s="214" customFormat="1" ht="11.25" outlineLevel="4">
      <c r="A398" s="252"/>
      <c r="B398" s="253"/>
      <c r="C398" s="254" t="s">
        <v>18</v>
      </c>
      <c r="D398" s="253"/>
      <c r="E398" s="44">
        <v>0</v>
      </c>
      <c r="F398" s="255"/>
      <c r="G398" s="46"/>
      <c r="H398" s="255"/>
      <c r="I398" s="256"/>
    </row>
    <row r="399" spans="1:11" s="214" customFormat="1" ht="11.25" outlineLevel="4">
      <c r="A399" s="252"/>
      <c r="B399" s="253"/>
      <c r="C399" s="254" t="s">
        <v>200</v>
      </c>
      <c r="D399" s="253"/>
      <c r="E399" s="44">
        <v>0</v>
      </c>
      <c r="F399" s="255"/>
      <c r="G399" s="46"/>
      <c r="H399" s="255"/>
      <c r="I399" s="256"/>
    </row>
    <row r="400" spans="1:11" s="214" customFormat="1" ht="11.25" outlineLevel="4">
      <c r="A400" s="252"/>
      <c r="B400" s="253"/>
      <c r="C400" s="254" t="s">
        <v>525</v>
      </c>
      <c r="D400" s="253"/>
      <c r="E400" s="44">
        <v>393.6574</v>
      </c>
      <c r="F400" s="255"/>
      <c r="G400" s="46"/>
      <c r="H400" s="255"/>
      <c r="I400" s="256"/>
    </row>
    <row r="401" spans="1:11" s="214" customFormat="1" ht="33.75" outlineLevel="4">
      <c r="A401" s="252"/>
      <c r="B401" s="253"/>
      <c r="C401" s="254" t="s">
        <v>804</v>
      </c>
      <c r="D401" s="253"/>
      <c r="E401" s="44">
        <v>-125.34220000000002</v>
      </c>
      <c r="F401" s="255"/>
      <c r="G401" s="46"/>
      <c r="H401" s="255"/>
      <c r="I401" s="256"/>
    </row>
    <row r="402" spans="1:11" s="214" customFormat="1" ht="11.25" outlineLevel="4">
      <c r="A402" s="252"/>
      <c r="B402" s="253"/>
      <c r="C402" s="254" t="s">
        <v>201</v>
      </c>
      <c r="D402" s="253"/>
      <c r="E402" s="44">
        <v>0</v>
      </c>
      <c r="F402" s="255"/>
      <c r="G402" s="46"/>
      <c r="H402" s="255"/>
      <c r="I402" s="256"/>
    </row>
    <row r="403" spans="1:11" s="214" customFormat="1" ht="11.25" outlineLevel="4">
      <c r="A403" s="252"/>
      <c r="B403" s="253"/>
      <c r="C403" s="254" t="s">
        <v>453</v>
      </c>
      <c r="D403" s="253"/>
      <c r="E403" s="44">
        <v>153.62239999999997</v>
      </c>
      <c r="F403" s="255"/>
      <c r="G403" s="46"/>
      <c r="H403" s="255"/>
      <c r="I403" s="256"/>
    </row>
    <row r="404" spans="1:11" s="214" customFormat="1" ht="22.5" outlineLevel="4">
      <c r="A404" s="252"/>
      <c r="B404" s="253"/>
      <c r="C404" s="254" t="s">
        <v>694</v>
      </c>
      <c r="D404" s="253"/>
      <c r="E404" s="44">
        <v>-40.664999999999999</v>
      </c>
      <c r="F404" s="255"/>
      <c r="G404" s="46"/>
      <c r="H404" s="255"/>
      <c r="I404" s="256"/>
    </row>
    <row r="405" spans="1:11" s="214" customFormat="1" ht="11.25" outlineLevel="4">
      <c r="A405" s="252"/>
      <c r="B405" s="253"/>
      <c r="C405" s="254" t="s">
        <v>202</v>
      </c>
      <c r="D405" s="253"/>
      <c r="E405" s="44">
        <v>0</v>
      </c>
      <c r="F405" s="255"/>
      <c r="G405" s="46"/>
      <c r="H405" s="255"/>
      <c r="I405" s="256"/>
    </row>
    <row r="406" spans="1:11" s="214" customFormat="1" ht="11.25" outlineLevel="4">
      <c r="A406" s="252"/>
      <c r="B406" s="253"/>
      <c r="C406" s="254" t="s">
        <v>453</v>
      </c>
      <c r="D406" s="253"/>
      <c r="E406" s="44">
        <v>153.62239999999997</v>
      </c>
      <c r="F406" s="255"/>
      <c r="G406" s="46"/>
      <c r="H406" s="255"/>
      <c r="I406" s="256"/>
    </row>
    <row r="407" spans="1:11" s="214" customFormat="1" ht="22.5" outlineLevel="4">
      <c r="A407" s="252"/>
      <c r="B407" s="253"/>
      <c r="C407" s="254" t="s">
        <v>765</v>
      </c>
      <c r="D407" s="253"/>
      <c r="E407" s="44">
        <v>-23.864999999999998</v>
      </c>
      <c r="F407" s="255"/>
      <c r="G407" s="46"/>
      <c r="H407" s="255"/>
      <c r="I407" s="256"/>
    </row>
    <row r="408" spans="1:11" s="214" customFormat="1" ht="11.25" outlineLevel="4">
      <c r="A408" s="252"/>
      <c r="B408" s="253"/>
      <c r="C408" s="254" t="s">
        <v>203</v>
      </c>
      <c r="D408" s="253"/>
      <c r="E408" s="44">
        <v>0</v>
      </c>
      <c r="F408" s="255"/>
      <c r="G408" s="46"/>
      <c r="H408" s="255"/>
      <c r="I408" s="256"/>
    </row>
    <row r="409" spans="1:11" s="214" customFormat="1" ht="11.25" outlineLevel="4">
      <c r="A409" s="252"/>
      <c r="B409" s="253"/>
      <c r="C409" s="254" t="s">
        <v>458</v>
      </c>
      <c r="D409" s="253"/>
      <c r="E409" s="44">
        <v>377.91739999999999</v>
      </c>
      <c r="F409" s="255"/>
      <c r="G409" s="46"/>
      <c r="H409" s="255"/>
      <c r="I409" s="256"/>
    </row>
    <row r="410" spans="1:11" s="214" customFormat="1" ht="33.75" outlineLevel="4">
      <c r="A410" s="252"/>
      <c r="B410" s="253"/>
      <c r="C410" s="254" t="s">
        <v>802</v>
      </c>
      <c r="D410" s="253"/>
      <c r="E410" s="44">
        <v>-98.22</v>
      </c>
      <c r="F410" s="255"/>
      <c r="G410" s="46"/>
      <c r="H410" s="255"/>
      <c r="I410" s="256"/>
    </row>
    <row r="411" spans="1:11" s="214" customFormat="1" ht="11.25" outlineLevel="4">
      <c r="A411" s="252"/>
      <c r="B411" s="253"/>
      <c r="C411" s="254" t="s">
        <v>1</v>
      </c>
      <c r="D411" s="253"/>
      <c r="E411" s="44">
        <v>790.72739999999999</v>
      </c>
      <c r="F411" s="255"/>
      <c r="G411" s="46"/>
      <c r="H411" s="255"/>
      <c r="I411" s="256"/>
    </row>
    <row r="412" spans="1:11" s="214" customFormat="1" ht="11.25" outlineLevel="4">
      <c r="A412" s="252"/>
      <c r="B412" s="253"/>
      <c r="C412" s="254" t="s">
        <v>579</v>
      </c>
      <c r="D412" s="253"/>
      <c r="E412" s="44">
        <v>-37.468000000000004</v>
      </c>
      <c r="F412" s="255"/>
      <c r="G412" s="46"/>
      <c r="H412" s="255"/>
      <c r="I412" s="256"/>
    </row>
    <row r="413" spans="1:11" s="213" customFormat="1" ht="24" outlineLevel="3">
      <c r="A413" s="246">
        <v>2</v>
      </c>
      <c r="B413" s="247" t="s">
        <v>149</v>
      </c>
      <c r="C413" s="248" t="s">
        <v>745</v>
      </c>
      <c r="D413" s="249" t="s">
        <v>5</v>
      </c>
      <c r="E413" s="39">
        <v>62.468000000000004</v>
      </c>
      <c r="F413" s="250">
        <v>0</v>
      </c>
      <c r="G413" s="39">
        <f>E413*(1+F413/100)</f>
        <v>62.468000000000004</v>
      </c>
      <c r="H413" s="250"/>
      <c r="I413" s="251">
        <f>G413*H413</f>
        <v>0</v>
      </c>
      <c r="K413" s="213" t="s">
        <v>2440</v>
      </c>
    </row>
    <row r="414" spans="1:11" s="214" customFormat="1" ht="11.25" outlineLevel="4">
      <c r="A414" s="252"/>
      <c r="B414" s="253"/>
      <c r="C414" s="254" t="s">
        <v>19</v>
      </c>
      <c r="D414" s="253"/>
      <c r="E414" s="44">
        <v>0</v>
      </c>
      <c r="F414" s="255"/>
      <c r="G414" s="46"/>
      <c r="H414" s="255"/>
      <c r="I414" s="256"/>
    </row>
    <row r="415" spans="1:11" s="214" customFormat="1" ht="11.25" outlineLevel="4">
      <c r="A415" s="252"/>
      <c r="B415" s="253"/>
      <c r="C415" s="254" t="s">
        <v>200</v>
      </c>
      <c r="D415" s="253"/>
      <c r="E415" s="44">
        <v>0</v>
      </c>
      <c r="F415" s="255"/>
      <c r="G415" s="46"/>
      <c r="H415" s="255"/>
      <c r="I415" s="256"/>
    </row>
    <row r="416" spans="1:11" s="214" customFormat="1" ht="11.25" outlineLevel="4">
      <c r="A416" s="252"/>
      <c r="B416" s="253"/>
      <c r="C416" s="254" t="s">
        <v>522</v>
      </c>
      <c r="D416" s="253"/>
      <c r="E416" s="44">
        <v>62.959999999999994</v>
      </c>
      <c r="F416" s="255"/>
      <c r="G416" s="46"/>
      <c r="H416" s="255"/>
      <c r="I416" s="256"/>
    </row>
    <row r="417" spans="1:11" s="214" customFormat="1" ht="11.25" outlineLevel="4">
      <c r="A417" s="252"/>
      <c r="B417" s="253"/>
      <c r="C417" s="254" t="s">
        <v>612</v>
      </c>
      <c r="D417" s="253"/>
      <c r="E417" s="44">
        <v>-34.367200000000004</v>
      </c>
      <c r="F417" s="255"/>
      <c r="G417" s="46"/>
      <c r="H417" s="255"/>
      <c r="I417" s="256"/>
    </row>
    <row r="418" spans="1:11" s="214" customFormat="1" ht="11.25" outlineLevel="4">
      <c r="A418" s="252"/>
      <c r="B418" s="253"/>
      <c r="C418" s="254" t="s">
        <v>202</v>
      </c>
      <c r="D418" s="253"/>
      <c r="E418" s="44">
        <v>0</v>
      </c>
      <c r="F418" s="255"/>
      <c r="G418" s="46"/>
      <c r="H418" s="255"/>
      <c r="I418" s="256"/>
    </row>
    <row r="419" spans="1:11" s="214" customFormat="1" ht="11.25" outlineLevel="4">
      <c r="A419" s="252"/>
      <c r="B419" s="253"/>
      <c r="C419" s="254" t="s">
        <v>372</v>
      </c>
      <c r="D419" s="253"/>
      <c r="E419" s="44">
        <v>8.875</v>
      </c>
      <c r="F419" s="255"/>
      <c r="G419" s="46"/>
      <c r="H419" s="255"/>
      <c r="I419" s="256"/>
    </row>
    <row r="420" spans="1:11" s="214" customFormat="1" ht="11.25" outlineLevel="4">
      <c r="A420" s="252"/>
      <c r="B420" s="253"/>
      <c r="C420" s="254" t="s">
        <v>2434</v>
      </c>
      <c r="D420" s="253"/>
      <c r="E420" s="44">
        <v>25</v>
      </c>
      <c r="F420" s="255"/>
      <c r="G420" s="46"/>
      <c r="H420" s="255"/>
      <c r="I420" s="256"/>
    </row>
    <row r="421" spans="1:11" s="213" customFormat="1" ht="24" outlineLevel="3">
      <c r="A421" s="246">
        <v>3</v>
      </c>
      <c r="B421" s="247" t="s">
        <v>148</v>
      </c>
      <c r="C421" s="248" t="s">
        <v>743</v>
      </c>
      <c r="D421" s="249" t="s">
        <v>5</v>
      </c>
      <c r="E421" s="39">
        <v>76</v>
      </c>
      <c r="F421" s="250">
        <v>0</v>
      </c>
      <c r="G421" s="39">
        <f>E421*(1+F421/100)</f>
        <v>76</v>
      </c>
      <c r="H421" s="250"/>
      <c r="I421" s="251">
        <f>G421*H421</f>
        <v>0</v>
      </c>
      <c r="K421" s="213" t="s">
        <v>2440</v>
      </c>
    </row>
    <row r="422" spans="1:11" s="214" customFormat="1" ht="11.25" outlineLevel="4">
      <c r="A422" s="252"/>
      <c r="B422" s="253"/>
      <c r="C422" s="254" t="s">
        <v>420</v>
      </c>
      <c r="D422" s="253"/>
      <c r="E422" s="44">
        <v>0</v>
      </c>
      <c r="F422" s="255"/>
      <c r="G422" s="46"/>
      <c r="H422" s="255"/>
      <c r="I422" s="256"/>
    </row>
    <row r="423" spans="1:11" s="214" customFormat="1" ht="11.25" outlineLevel="4">
      <c r="A423" s="252"/>
      <c r="B423" s="253"/>
      <c r="C423" s="254" t="s">
        <v>455</v>
      </c>
      <c r="D423" s="253"/>
      <c r="E423" s="44">
        <v>76</v>
      </c>
      <c r="F423" s="255"/>
      <c r="G423" s="46"/>
      <c r="H423" s="255"/>
      <c r="I423" s="256"/>
    </row>
    <row r="424" spans="1:11" s="213" customFormat="1" ht="12" outlineLevel="3">
      <c r="A424" s="246">
        <v>4</v>
      </c>
      <c r="B424" s="247" t="s">
        <v>245</v>
      </c>
      <c r="C424" s="248" t="s">
        <v>614</v>
      </c>
      <c r="D424" s="249" t="s">
        <v>5</v>
      </c>
      <c r="E424" s="39">
        <v>37.46779999999999</v>
      </c>
      <c r="F424" s="250">
        <v>0</v>
      </c>
      <c r="G424" s="39">
        <f>E424*(1+F424/100)</f>
        <v>37.46779999999999</v>
      </c>
      <c r="H424" s="250"/>
      <c r="I424" s="251">
        <f>G424*H424</f>
        <v>0</v>
      </c>
    </row>
    <row r="425" spans="1:11" s="214" customFormat="1" ht="11.25" outlineLevel="4">
      <c r="A425" s="252"/>
      <c r="B425" s="253"/>
      <c r="C425" s="254" t="s">
        <v>19</v>
      </c>
      <c r="D425" s="253"/>
      <c r="E425" s="44">
        <v>0</v>
      </c>
      <c r="F425" s="255"/>
      <c r="G425" s="46"/>
      <c r="H425" s="255"/>
      <c r="I425" s="256"/>
    </row>
    <row r="426" spans="1:11" s="214" customFormat="1" ht="11.25" outlineLevel="4">
      <c r="A426" s="252"/>
      <c r="B426" s="253"/>
      <c r="C426" s="254" t="s">
        <v>200</v>
      </c>
      <c r="D426" s="253"/>
      <c r="E426" s="44">
        <v>0</v>
      </c>
      <c r="F426" s="255"/>
      <c r="G426" s="46"/>
      <c r="H426" s="255"/>
      <c r="I426" s="256"/>
    </row>
    <row r="427" spans="1:11" s="214" customFormat="1" ht="11.25" outlineLevel="4">
      <c r="A427" s="252"/>
      <c r="B427" s="253"/>
      <c r="C427" s="254" t="s">
        <v>522</v>
      </c>
      <c r="D427" s="253"/>
      <c r="E427" s="44">
        <v>62.959999999999994</v>
      </c>
      <c r="F427" s="255"/>
      <c r="G427" s="46"/>
      <c r="H427" s="255"/>
      <c r="I427" s="256"/>
    </row>
    <row r="428" spans="1:11" s="214" customFormat="1" ht="11.25" outlineLevel="4">
      <c r="A428" s="252"/>
      <c r="B428" s="253"/>
      <c r="C428" s="254" t="s">
        <v>612</v>
      </c>
      <c r="D428" s="253"/>
      <c r="E428" s="44">
        <v>-34.367200000000004</v>
      </c>
      <c r="F428" s="255"/>
      <c r="G428" s="46"/>
      <c r="H428" s="255"/>
      <c r="I428" s="256"/>
    </row>
    <row r="429" spans="1:11" s="214" customFormat="1" ht="11.25" outlineLevel="4">
      <c r="A429" s="252"/>
      <c r="B429" s="253"/>
      <c r="C429" s="254" t="s">
        <v>202</v>
      </c>
      <c r="D429" s="253"/>
      <c r="E429" s="44">
        <v>0</v>
      </c>
      <c r="F429" s="255"/>
      <c r="G429" s="46"/>
      <c r="H429" s="255"/>
      <c r="I429" s="256"/>
    </row>
    <row r="430" spans="1:11" s="214" customFormat="1" ht="11.25" outlineLevel="4">
      <c r="A430" s="252"/>
      <c r="B430" s="253"/>
      <c r="C430" s="254" t="s">
        <v>372</v>
      </c>
      <c r="D430" s="253"/>
      <c r="E430" s="44">
        <v>8.875</v>
      </c>
      <c r="F430" s="255"/>
      <c r="G430" s="46"/>
      <c r="H430" s="255"/>
      <c r="I430" s="256"/>
    </row>
    <row r="431" spans="1:11" s="213" customFormat="1" ht="12" outlineLevel="3">
      <c r="A431" s="246">
        <v>5</v>
      </c>
      <c r="B431" s="247" t="s">
        <v>66</v>
      </c>
      <c r="C431" s="248" t="s">
        <v>654</v>
      </c>
      <c r="D431" s="249" t="s">
        <v>5</v>
      </c>
      <c r="E431" s="39">
        <v>37.468000000000004</v>
      </c>
      <c r="F431" s="250">
        <v>15</v>
      </c>
      <c r="G431" s="39">
        <f>E431*(1+F431/100)</f>
        <v>43.088200000000001</v>
      </c>
      <c r="H431" s="250"/>
      <c r="I431" s="251">
        <f>G431*H431</f>
        <v>0</v>
      </c>
    </row>
    <row r="432" spans="1:11" s="213" customFormat="1" ht="12" outlineLevel="3">
      <c r="A432" s="246">
        <v>6</v>
      </c>
      <c r="B432" s="247" t="s">
        <v>190</v>
      </c>
      <c r="C432" s="248" t="s">
        <v>700</v>
      </c>
      <c r="D432" s="249" t="s">
        <v>0</v>
      </c>
      <c r="E432" s="39">
        <f>SUM(I397:I431)/100</f>
        <v>0</v>
      </c>
      <c r="F432" s="250">
        <v>0</v>
      </c>
      <c r="G432" s="39">
        <f>E432*(1+F432/100)</f>
        <v>0</v>
      </c>
      <c r="H432" s="250"/>
      <c r="I432" s="251">
        <f>G432*H432</f>
        <v>0</v>
      </c>
      <c r="K432" s="213" t="s">
        <v>2440</v>
      </c>
    </row>
    <row r="433" spans="1:11" s="262" customFormat="1" ht="12.75" customHeight="1" outlineLevel="3">
      <c r="A433" s="257"/>
      <c r="B433" s="258"/>
      <c r="C433" s="259"/>
      <c r="D433" s="258"/>
      <c r="E433" s="54"/>
      <c r="F433" s="260"/>
      <c r="G433" s="54"/>
      <c r="H433" s="260"/>
      <c r="I433" s="261"/>
    </row>
    <row r="434" spans="1:11" s="245" customFormat="1" ht="16.5" customHeight="1" outlineLevel="2">
      <c r="A434" s="240"/>
      <c r="B434" s="241"/>
      <c r="C434" s="241" t="s">
        <v>695</v>
      </c>
      <c r="D434" s="242"/>
      <c r="E434" s="33"/>
      <c r="F434" s="243"/>
      <c r="G434" s="33"/>
      <c r="H434" s="243"/>
      <c r="I434" s="244">
        <f>SUBTOTAL(9,I435:I443)</f>
        <v>0</v>
      </c>
    </row>
    <row r="435" spans="1:11" s="213" customFormat="1" ht="24" outlineLevel="3">
      <c r="A435" s="246">
        <v>1</v>
      </c>
      <c r="B435" s="247" t="s">
        <v>150</v>
      </c>
      <c r="C435" s="248" t="s">
        <v>769</v>
      </c>
      <c r="D435" s="249" t="s">
        <v>5</v>
      </c>
      <c r="E435" s="39">
        <v>923</v>
      </c>
      <c r="F435" s="250">
        <v>0</v>
      </c>
      <c r="G435" s="39">
        <f>E435*(1+F435/100)</f>
        <v>923</v>
      </c>
      <c r="H435" s="250"/>
      <c r="I435" s="251">
        <f>G435*H435</f>
        <v>0</v>
      </c>
      <c r="K435" s="213" t="s">
        <v>2440</v>
      </c>
    </row>
    <row r="436" spans="1:11" s="214" customFormat="1" ht="11.25" outlineLevel="4">
      <c r="A436" s="252"/>
      <c r="B436" s="253"/>
      <c r="C436" s="254" t="s">
        <v>399</v>
      </c>
      <c r="D436" s="253"/>
      <c r="E436" s="44">
        <v>0</v>
      </c>
      <c r="F436" s="255"/>
      <c r="G436" s="46"/>
      <c r="H436" s="255"/>
      <c r="I436" s="256"/>
    </row>
    <row r="437" spans="1:11" s="214" customFormat="1" ht="11.25" outlineLevel="4">
      <c r="A437" s="252"/>
      <c r="B437" s="253"/>
      <c r="C437" s="254" t="s">
        <v>452</v>
      </c>
      <c r="D437" s="253"/>
      <c r="E437" s="44">
        <v>896.5</v>
      </c>
      <c r="F437" s="255"/>
      <c r="G437" s="46"/>
      <c r="H437" s="255"/>
      <c r="I437" s="256"/>
    </row>
    <row r="438" spans="1:11" s="214" customFormat="1" ht="11.25" outlineLevel="4">
      <c r="A438" s="252"/>
      <c r="B438" s="253"/>
      <c r="C438" s="254" t="s">
        <v>2432</v>
      </c>
      <c r="D438" s="253"/>
      <c r="E438" s="44">
        <v>26.5</v>
      </c>
      <c r="F438" s="255"/>
      <c r="G438" s="46"/>
      <c r="H438" s="255"/>
      <c r="I438" s="256"/>
    </row>
    <row r="439" spans="1:11" s="213" customFormat="1" ht="24" outlineLevel="3">
      <c r="A439" s="246">
        <v>2</v>
      </c>
      <c r="B439" s="247" t="s">
        <v>147</v>
      </c>
      <c r="C439" s="248" t="s">
        <v>747</v>
      </c>
      <c r="D439" s="249" t="s">
        <v>5</v>
      </c>
      <c r="E439" s="39">
        <v>896.5</v>
      </c>
      <c r="F439" s="250">
        <v>0</v>
      </c>
      <c r="G439" s="39">
        <f>E439*(1+F439/100)</f>
        <v>896.5</v>
      </c>
      <c r="H439" s="250"/>
      <c r="I439" s="251">
        <f>G439*H439</f>
        <v>0</v>
      </c>
      <c r="K439" s="213" t="s">
        <v>2440</v>
      </c>
    </row>
    <row r="440" spans="1:11" s="214" customFormat="1" ht="11.25" outlineLevel="4">
      <c r="A440" s="252"/>
      <c r="B440" s="253"/>
      <c r="C440" s="254" t="s">
        <v>448</v>
      </c>
      <c r="D440" s="253"/>
      <c r="E440" s="44">
        <v>0</v>
      </c>
      <c r="F440" s="255"/>
      <c r="G440" s="46"/>
      <c r="H440" s="255"/>
      <c r="I440" s="256"/>
    </row>
    <row r="441" spans="1:11" s="214" customFormat="1" ht="11.25" outlineLevel="4">
      <c r="A441" s="252"/>
      <c r="B441" s="253"/>
      <c r="C441" s="254" t="s">
        <v>452</v>
      </c>
      <c r="D441" s="253"/>
      <c r="E441" s="44">
        <v>896.5</v>
      </c>
      <c r="F441" s="255"/>
      <c r="G441" s="46"/>
      <c r="H441" s="255"/>
      <c r="I441" s="256"/>
    </row>
    <row r="442" spans="1:11" s="213" customFormat="1" ht="12" outlineLevel="3">
      <c r="A442" s="246">
        <v>3</v>
      </c>
      <c r="B442" s="247" t="s">
        <v>190</v>
      </c>
      <c r="C442" s="248" t="s">
        <v>700</v>
      </c>
      <c r="D442" s="249" t="s">
        <v>0</v>
      </c>
      <c r="E442" s="39">
        <f>SUM(I435:I441)/100</f>
        <v>0</v>
      </c>
      <c r="F442" s="250">
        <v>0</v>
      </c>
      <c r="G442" s="39">
        <f>E442*(1+F442/100)</f>
        <v>0</v>
      </c>
      <c r="H442" s="250"/>
      <c r="I442" s="251">
        <f>G442*H442</f>
        <v>0</v>
      </c>
      <c r="K442" s="213" t="s">
        <v>2440</v>
      </c>
    </row>
    <row r="443" spans="1:11" s="262" customFormat="1" ht="12.75" customHeight="1" outlineLevel="3">
      <c r="A443" s="257"/>
      <c r="B443" s="258"/>
      <c r="C443" s="259"/>
      <c r="D443" s="258"/>
      <c r="E443" s="54"/>
      <c r="F443" s="260"/>
      <c r="G443" s="54"/>
      <c r="H443" s="260"/>
      <c r="I443" s="261"/>
    </row>
    <row r="444" spans="1:11" s="245" customFormat="1" ht="16.5" customHeight="1" outlineLevel="2">
      <c r="A444" s="240"/>
      <c r="B444" s="241"/>
      <c r="C444" s="241" t="s">
        <v>562</v>
      </c>
      <c r="D444" s="242"/>
      <c r="E444" s="33"/>
      <c r="F444" s="243"/>
      <c r="G444" s="33"/>
      <c r="H444" s="243"/>
      <c r="I444" s="244">
        <f>SUBTOTAL(9,I445:I777)</f>
        <v>0</v>
      </c>
    </row>
    <row r="445" spans="1:11" s="213" customFormat="1" ht="36" outlineLevel="3">
      <c r="A445" s="246">
        <v>1</v>
      </c>
      <c r="B445" s="247" t="s">
        <v>258</v>
      </c>
      <c r="C445" s="248" t="s">
        <v>812</v>
      </c>
      <c r="D445" s="249" t="s">
        <v>5</v>
      </c>
      <c r="E445" s="39">
        <v>570.64077999999995</v>
      </c>
      <c r="F445" s="250">
        <v>0</v>
      </c>
      <c r="G445" s="39">
        <f>E445*(1+F445/100)</f>
        <v>570.64077999999995</v>
      </c>
      <c r="H445" s="250"/>
      <c r="I445" s="251">
        <f>G445*H445</f>
        <v>0</v>
      </c>
      <c r="J445" s="213">
        <v>575</v>
      </c>
    </row>
    <row r="446" spans="1:11" s="214" customFormat="1" ht="11.25" outlineLevel="4">
      <c r="A446" s="252"/>
      <c r="B446" s="253"/>
      <c r="C446" s="254" t="s">
        <v>8</v>
      </c>
      <c r="D446" s="253"/>
      <c r="E446" s="44">
        <v>0</v>
      </c>
      <c r="F446" s="255"/>
      <c r="G446" s="46"/>
      <c r="H446" s="255"/>
      <c r="I446" s="256"/>
    </row>
    <row r="447" spans="1:11" s="214" customFormat="1" ht="11.25" outlineLevel="4">
      <c r="A447" s="252"/>
      <c r="B447" s="253"/>
      <c r="C447" s="254" t="s">
        <v>510</v>
      </c>
      <c r="D447" s="253"/>
      <c r="E447" s="44">
        <v>0</v>
      </c>
      <c r="F447" s="255"/>
      <c r="G447" s="46"/>
      <c r="H447" s="255"/>
      <c r="I447" s="256"/>
    </row>
    <row r="448" spans="1:11" s="214" customFormat="1" ht="11.25" outlineLevel="4">
      <c r="A448" s="252"/>
      <c r="B448" s="253"/>
      <c r="C448" s="254" t="s">
        <v>591</v>
      </c>
      <c r="D448" s="253"/>
      <c r="E448" s="44">
        <v>427.96249999999998</v>
      </c>
      <c r="F448" s="255"/>
      <c r="G448" s="46"/>
      <c r="H448" s="255"/>
      <c r="I448" s="256"/>
    </row>
    <row r="449" spans="1:9" s="214" customFormat="1" ht="11.25" outlineLevel="4">
      <c r="A449" s="252"/>
      <c r="B449" s="253"/>
      <c r="C449" s="254" t="s">
        <v>295</v>
      </c>
      <c r="D449" s="253"/>
      <c r="E449" s="44">
        <v>-30</v>
      </c>
      <c r="F449" s="255"/>
      <c r="G449" s="46"/>
      <c r="H449" s="255"/>
      <c r="I449" s="256"/>
    </row>
    <row r="450" spans="1:9" s="214" customFormat="1" ht="11.25" outlineLevel="4">
      <c r="A450" s="252"/>
      <c r="B450" s="253"/>
      <c r="C450" s="254" t="s">
        <v>296</v>
      </c>
      <c r="D450" s="253"/>
      <c r="E450" s="44">
        <v>-11.25</v>
      </c>
      <c r="F450" s="255"/>
      <c r="G450" s="46"/>
      <c r="H450" s="255"/>
      <c r="I450" s="256"/>
    </row>
    <row r="451" spans="1:9" s="214" customFormat="1" ht="11.25" outlineLevel="4">
      <c r="A451" s="252"/>
      <c r="B451" s="253"/>
      <c r="C451" s="254" t="s">
        <v>294</v>
      </c>
      <c r="D451" s="253"/>
      <c r="E451" s="44">
        <v>-7.5</v>
      </c>
      <c r="F451" s="255"/>
      <c r="G451" s="46"/>
      <c r="H451" s="255"/>
      <c r="I451" s="256"/>
    </row>
    <row r="452" spans="1:9" s="214" customFormat="1" ht="11.25" outlineLevel="4">
      <c r="A452" s="252"/>
      <c r="B452" s="253"/>
      <c r="C452" s="254" t="s">
        <v>289</v>
      </c>
      <c r="D452" s="253"/>
      <c r="E452" s="44">
        <v>-2.64</v>
      </c>
      <c r="F452" s="255"/>
      <c r="G452" s="46"/>
      <c r="H452" s="255"/>
      <c r="I452" s="256"/>
    </row>
    <row r="453" spans="1:9" s="214" customFormat="1" ht="11.25" outlineLevel="4">
      <c r="A453" s="252"/>
      <c r="B453" s="253"/>
      <c r="C453" s="254" t="s">
        <v>214</v>
      </c>
      <c r="D453" s="253"/>
      <c r="E453" s="44">
        <v>-6.75</v>
      </c>
      <c r="F453" s="255"/>
      <c r="G453" s="46"/>
      <c r="H453" s="255"/>
      <c r="I453" s="256"/>
    </row>
    <row r="454" spans="1:9" s="214" customFormat="1" ht="11.25" outlineLevel="4">
      <c r="A454" s="252"/>
      <c r="B454" s="253"/>
      <c r="C454" s="254" t="s">
        <v>291</v>
      </c>
      <c r="D454" s="253"/>
      <c r="E454" s="44">
        <v>-8.9100000000000019</v>
      </c>
      <c r="F454" s="255"/>
      <c r="G454" s="46"/>
      <c r="H454" s="255"/>
      <c r="I454" s="256"/>
    </row>
    <row r="455" spans="1:9" s="214" customFormat="1" ht="11.25" outlineLevel="4">
      <c r="A455" s="252"/>
      <c r="B455" s="253"/>
      <c r="C455" s="254" t="s">
        <v>213</v>
      </c>
      <c r="D455" s="253"/>
      <c r="E455" s="44">
        <v>-4.620000000000001</v>
      </c>
      <c r="F455" s="255"/>
      <c r="G455" s="46"/>
      <c r="H455" s="255"/>
      <c r="I455" s="256"/>
    </row>
    <row r="456" spans="1:9" s="214" customFormat="1" ht="11.25" outlineLevel="4">
      <c r="A456" s="252"/>
      <c r="B456" s="253"/>
      <c r="C456" s="254" t="s">
        <v>208</v>
      </c>
      <c r="D456" s="253"/>
      <c r="E456" s="44">
        <v>-4.4550000000000001</v>
      </c>
      <c r="F456" s="255"/>
      <c r="G456" s="46"/>
      <c r="H456" s="255"/>
      <c r="I456" s="256"/>
    </row>
    <row r="457" spans="1:9" s="214" customFormat="1" ht="11.25" outlineLevel="4">
      <c r="A457" s="252"/>
      <c r="B457" s="253"/>
      <c r="C457" s="254" t="s">
        <v>286</v>
      </c>
      <c r="D457" s="253"/>
      <c r="E457" s="44">
        <v>-2.4</v>
      </c>
      <c r="F457" s="255"/>
      <c r="G457" s="46"/>
      <c r="H457" s="255"/>
      <c r="I457" s="256"/>
    </row>
    <row r="458" spans="1:9" s="214" customFormat="1" ht="11.25" outlineLevel="4">
      <c r="A458" s="252"/>
      <c r="B458" s="253"/>
      <c r="C458" s="254" t="s">
        <v>210</v>
      </c>
      <c r="D458" s="253"/>
      <c r="E458" s="44">
        <v>-3</v>
      </c>
      <c r="F458" s="255"/>
      <c r="G458" s="46"/>
      <c r="H458" s="255"/>
      <c r="I458" s="256"/>
    </row>
    <row r="459" spans="1:9" s="214" customFormat="1" ht="11.25" outlineLevel="4">
      <c r="A459" s="252"/>
      <c r="B459" s="253"/>
      <c r="C459" s="254" t="s">
        <v>287</v>
      </c>
      <c r="D459" s="253"/>
      <c r="E459" s="44">
        <v>-3</v>
      </c>
      <c r="F459" s="255"/>
      <c r="G459" s="46"/>
      <c r="H459" s="255"/>
      <c r="I459" s="256"/>
    </row>
    <row r="460" spans="1:9" s="214" customFormat="1" ht="11.25" outlineLevel="4">
      <c r="A460" s="252"/>
      <c r="B460" s="253"/>
      <c r="C460" s="254" t="s">
        <v>212</v>
      </c>
      <c r="D460" s="253"/>
      <c r="E460" s="44">
        <v>-3.3</v>
      </c>
      <c r="F460" s="255"/>
      <c r="G460" s="46"/>
      <c r="H460" s="255"/>
      <c r="I460" s="256"/>
    </row>
    <row r="461" spans="1:9" s="214" customFormat="1" ht="11.25" outlineLevel="4">
      <c r="A461" s="252"/>
      <c r="B461" s="253"/>
      <c r="C461" s="254" t="s">
        <v>228</v>
      </c>
      <c r="D461" s="253"/>
      <c r="E461" s="44">
        <v>-15.38636</v>
      </c>
      <c r="F461" s="255"/>
      <c r="G461" s="46"/>
      <c r="H461" s="255"/>
      <c r="I461" s="256"/>
    </row>
    <row r="462" spans="1:9" s="214" customFormat="1" ht="11.25" outlineLevel="4">
      <c r="A462" s="252"/>
      <c r="B462" s="253"/>
      <c r="C462" s="254" t="s">
        <v>211</v>
      </c>
      <c r="D462" s="253"/>
      <c r="E462" s="44">
        <v>-1.65</v>
      </c>
      <c r="F462" s="255"/>
      <c r="G462" s="46"/>
      <c r="H462" s="255"/>
      <c r="I462" s="256"/>
    </row>
    <row r="463" spans="1:9" s="214" customFormat="1" ht="11.25" outlineLevel="4">
      <c r="A463" s="252"/>
      <c r="B463" s="253"/>
      <c r="C463" s="254" t="s">
        <v>297</v>
      </c>
      <c r="D463" s="253"/>
      <c r="E463" s="44">
        <v>-22.5</v>
      </c>
      <c r="F463" s="255"/>
      <c r="G463" s="46"/>
      <c r="H463" s="255"/>
      <c r="I463" s="256"/>
    </row>
    <row r="464" spans="1:9" s="214" customFormat="1" ht="11.25" outlineLevel="4">
      <c r="A464" s="252"/>
      <c r="B464" s="253"/>
      <c r="C464" s="254" t="s">
        <v>284</v>
      </c>
      <c r="D464" s="253"/>
      <c r="E464" s="44">
        <v>-6.27</v>
      </c>
      <c r="F464" s="255"/>
      <c r="G464" s="46"/>
      <c r="H464" s="255"/>
      <c r="I464" s="256"/>
    </row>
    <row r="465" spans="1:10" s="214" customFormat="1" ht="11.25" outlineLevel="4">
      <c r="A465" s="252"/>
      <c r="B465" s="253"/>
      <c r="C465" s="254" t="s">
        <v>1</v>
      </c>
      <c r="D465" s="253"/>
      <c r="E465" s="44">
        <v>294.33114000000006</v>
      </c>
      <c r="F465" s="255"/>
      <c r="G465" s="46"/>
      <c r="H465" s="255"/>
      <c r="I465" s="256"/>
    </row>
    <row r="466" spans="1:10" s="214" customFormat="1" ht="11.25" outlineLevel="4">
      <c r="A466" s="252"/>
      <c r="B466" s="253"/>
      <c r="C466" s="254" t="s">
        <v>10</v>
      </c>
      <c r="D466" s="253"/>
      <c r="E466" s="44">
        <v>0</v>
      </c>
      <c r="F466" s="255"/>
      <c r="G466" s="46"/>
      <c r="H466" s="255"/>
      <c r="I466" s="256"/>
    </row>
    <row r="467" spans="1:10" s="214" customFormat="1" ht="11.25" outlineLevel="4">
      <c r="A467" s="252"/>
      <c r="B467" s="253"/>
      <c r="C467" s="254" t="s">
        <v>581</v>
      </c>
      <c r="D467" s="253"/>
      <c r="E467" s="44">
        <v>427.25099999999998</v>
      </c>
      <c r="F467" s="255"/>
      <c r="G467" s="46"/>
      <c r="H467" s="255"/>
      <c r="I467" s="256"/>
    </row>
    <row r="468" spans="1:10" s="214" customFormat="1" ht="11.25" outlineLevel="4">
      <c r="A468" s="252"/>
      <c r="B468" s="253"/>
      <c r="C468" s="254" t="s">
        <v>298</v>
      </c>
      <c r="D468" s="253"/>
      <c r="E468" s="44">
        <v>-50.625</v>
      </c>
      <c r="F468" s="255"/>
      <c r="G468" s="46"/>
      <c r="H468" s="255"/>
      <c r="I468" s="256"/>
    </row>
    <row r="469" spans="1:10" s="214" customFormat="1" ht="11.25" outlineLevel="4">
      <c r="A469" s="252"/>
      <c r="B469" s="253"/>
      <c r="C469" s="254" t="s">
        <v>323</v>
      </c>
      <c r="D469" s="253"/>
      <c r="E469" s="44">
        <v>-41.25</v>
      </c>
      <c r="F469" s="255"/>
      <c r="G469" s="46"/>
      <c r="H469" s="255"/>
      <c r="I469" s="256"/>
    </row>
    <row r="470" spans="1:10" s="214" customFormat="1" ht="11.25" outlineLevel="4">
      <c r="A470" s="252"/>
      <c r="B470" s="253"/>
      <c r="C470" s="254" t="s">
        <v>293</v>
      </c>
      <c r="D470" s="253"/>
      <c r="E470" s="44">
        <v>-5.625</v>
      </c>
      <c r="F470" s="255"/>
      <c r="G470" s="46"/>
      <c r="H470" s="255"/>
      <c r="I470" s="256"/>
    </row>
    <row r="471" spans="1:10" s="214" customFormat="1" ht="11.25" outlineLevel="4">
      <c r="A471" s="252"/>
      <c r="B471" s="253"/>
      <c r="C471" s="254" t="s">
        <v>292</v>
      </c>
      <c r="D471" s="253"/>
      <c r="E471" s="44">
        <v>-13.2</v>
      </c>
      <c r="F471" s="255"/>
      <c r="G471" s="46"/>
      <c r="H471" s="255"/>
      <c r="I471" s="256"/>
    </row>
    <row r="472" spans="1:10" s="214" customFormat="1" ht="11.25" outlineLevel="4">
      <c r="A472" s="252"/>
      <c r="B472" s="253"/>
      <c r="C472" s="254" t="s">
        <v>290</v>
      </c>
      <c r="D472" s="253"/>
      <c r="E472" s="44">
        <v>-4.95</v>
      </c>
      <c r="F472" s="255"/>
      <c r="G472" s="46"/>
      <c r="H472" s="255"/>
      <c r="I472" s="256"/>
    </row>
    <row r="473" spans="1:10" s="214" customFormat="1" ht="11.25" outlineLevel="4">
      <c r="A473" s="252"/>
      <c r="B473" s="253"/>
      <c r="C473" s="254" t="s">
        <v>285</v>
      </c>
      <c r="D473" s="253"/>
      <c r="E473" s="44">
        <v>-9.4050000000000011</v>
      </c>
      <c r="F473" s="255"/>
      <c r="G473" s="46"/>
      <c r="H473" s="255"/>
      <c r="I473" s="256"/>
    </row>
    <row r="474" spans="1:10" s="214" customFormat="1" ht="11.25" outlineLevel="4">
      <c r="A474" s="252"/>
      <c r="B474" s="253"/>
      <c r="C474" s="254" t="s">
        <v>288</v>
      </c>
      <c r="D474" s="253"/>
      <c r="E474" s="44">
        <v>-9</v>
      </c>
      <c r="F474" s="255"/>
      <c r="G474" s="46"/>
      <c r="H474" s="255"/>
      <c r="I474" s="256"/>
    </row>
    <row r="475" spans="1:10" s="214" customFormat="1" ht="11.25" outlineLevel="4">
      <c r="A475" s="252"/>
      <c r="B475" s="253"/>
      <c r="C475" s="254" t="s">
        <v>228</v>
      </c>
      <c r="D475" s="253"/>
      <c r="E475" s="44">
        <v>-15.38636</v>
      </c>
      <c r="F475" s="255"/>
      <c r="G475" s="46"/>
      <c r="H475" s="255"/>
      <c r="I475" s="256"/>
    </row>
    <row r="476" spans="1:10" s="214" customFormat="1" ht="11.25" outlineLevel="4">
      <c r="A476" s="252"/>
      <c r="B476" s="253"/>
      <c r="C476" s="254" t="s">
        <v>209</v>
      </c>
      <c r="D476" s="253"/>
      <c r="E476" s="44">
        <v>-1.5</v>
      </c>
      <c r="F476" s="255"/>
      <c r="G476" s="46"/>
      <c r="H476" s="255"/>
      <c r="I476" s="256"/>
    </row>
    <row r="477" spans="1:10" s="214" customFormat="1" ht="11.25" outlineLevel="4">
      <c r="A477" s="252"/>
      <c r="B477" s="253"/>
      <c r="C477" s="254" t="s">
        <v>1</v>
      </c>
      <c r="D477" s="253"/>
      <c r="E477" s="44">
        <v>276.30964</v>
      </c>
      <c r="F477" s="255"/>
      <c r="G477" s="46"/>
      <c r="H477" s="255"/>
      <c r="I477" s="256"/>
    </row>
    <row r="478" spans="1:10" s="213" customFormat="1" ht="36" outlineLevel="3">
      <c r="A478" s="246">
        <v>2</v>
      </c>
      <c r="B478" s="247" t="s">
        <v>259</v>
      </c>
      <c r="C478" s="248" t="s">
        <v>814</v>
      </c>
      <c r="D478" s="249" t="s">
        <v>5</v>
      </c>
      <c r="E478" s="39">
        <v>25.56475</v>
      </c>
      <c r="F478" s="250">
        <v>0</v>
      </c>
      <c r="G478" s="39">
        <f>E478*(1+F478/100)</f>
        <v>25.56475</v>
      </c>
      <c r="H478" s="250"/>
      <c r="I478" s="251">
        <f>G478*H478</f>
        <v>0</v>
      </c>
      <c r="J478" s="213">
        <v>621</v>
      </c>
    </row>
    <row r="479" spans="1:10" s="214" customFormat="1" ht="11.25" outlineLevel="4">
      <c r="A479" s="252"/>
      <c r="B479" s="253"/>
      <c r="C479" s="254" t="s">
        <v>108</v>
      </c>
      <c r="D479" s="253"/>
      <c r="E479" s="44">
        <v>0</v>
      </c>
      <c r="F479" s="255"/>
      <c r="G479" s="46"/>
      <c r="H479" s="255"/>
      <c r="I479" s="256"/>
    </row>
    <row r="480" spans="1:10" s="214" customFormat="1" ht="11.25" outlineLevel="4">
      <c r="A480" s="252"/>
      <c r="B480" s="253"/>
      <c r="C480" s="254" t="s">
        <v>433</v>
      </c>
      <c r="D480" s="253"/>
      <c r="E480" s="44">
        <v>10.452</v>
      </c>
      <c r="F480" s="255"/>
      <c r="G480" s="46"/>
      <c r="H480" s="255"/>
      <c r="I480" s="256"/>
    </row>
    <row r="481" spans="1:10" s="214" customFormat="1" ht="11.25" outlineLevel="4">
      <c r="A481" s="252"/>
      <c r="B481" s="253"/>
      <c r="C481" s="254" t="s">
        <v>28</v>
      </c>
      <c r="D481" s="253"/>
      <c r="E481" s="44">
        <v>0</v>
      </c>
      <c r="F481" s="255"/>
      <c r="G481" s="46"/>
      <c r="H481" s="255"/>
      <c r="I481" s="256"/>
    </row>
    <row r="482" spans="1:10" s="214" customFormat="1" ht="11.25" outlineLevel="4">
      <c r="A482" s="252"/>
      <c r="B482" s="253"/>
      <c r="C482" s="254" t="s">
        <v>422</v>
      </c>
      <c r="D482" s="253"/>
      <c r="E482" s="44">
        <v>5.1087499999999997</v>
      </c>
      <c r="F482" s="255"/>
      <c r="G482" s="46"/>
      <c r="H482" s="255"/>
      <c r="I482" s="256"/>
    </row>
    <row r="483" spans="1:10" s="214" customFormat="1" ht="11.25" outlineLevel="4">
      <c r="A483" s="252"/>
      <c r="B483" s="253"/>
      <c r="C483" s="254" t="s">
        <v>34</v>
      </c>
      <c r="D483" s="253"/>
      <c r="E483" s="44">
        <v>0</v>
      </c>
      <c r="F483" s="255"/>
      <c r="G483" s="46"/>
      <c r="H483" s="255"/>
      <c r="I483" s="256"/>
    </row>
    <row r="484" spans="1:10" s="214" customFormat="1" ht="11.25" outlineLevel="4">
      <c r="A484" s="252"/>
      <c r="B484" s="253"/>
      <c r="C484" s="254" t="s">
        <v>422</v>
      </c>
      <c r="D484" s="253"/>
      <c r="E484" s="44">
        <v>5.1087499999999997</v>
      </c>
      <c r="F484" s="255"/>
      <c r="G484" s="46"/>
      <c r="H484" s="255"/>
      <c r="I484" s="256"/>
    </row>
    <row r="485" spans="1:10" s="214" customFormat="1" ht="11.25" outlineLevel="4">
      <c r="A485" s="252"/>
      <c r="B485" s="253"/>
      <c r="C485" s="254" t="s">
        <v>44</v>
      </c>
      <c r="D485" s="253"/>
      <c r="E485" s="44">
        <v>0</v>
      </c>
      <c r="F485" s="255"/>
      <c r="G485" s="46"/>
      <c r="H485" s="255"/>
      <c r="I485" s="256"/>
    </row>
    <row r="486" spans="1:10" s="214" customFormat="1" ht="11.25" outlineLevel="4">
      <c r="A486" s="252"/>
      <c r="B486" s="253"/>
      <c r="C486" s="254" t="s">
        <v>421</v>
      </c>
      <c r="D486" s="253"/>
      <c r="E486" s="44">
        <v>4.8952499999999999</v>
      </c>
      <c r="F486" s="255"/>
      <c r="G486" s="46"/>
      <c r="H486" s="255"/>
      <c r="I486" s="256"/>
    </row>
    <row r="487" spans="1:10" s="213" customFormat="1" ht="24" outlineLevel="3">
      <c r="A487" s="246">
        <v>3</v>
      </c>
      <c r="B487" s="247" t="s">
        <v>260</v>
      </c>
      <c r="C487" s="248" t="s">
        <v>787</v>
      </c>
      <c r="D487" s="249" t="s">
        <v>5</v>
      </c>
      <c r="E487" s="39">
        <v>25.56475</v>
      </c>
      <c r="F487" s="250">
        <v>0</v>
      </c>
      <c r="G487" s="39">
        <f>E487*(1+F487/100)</f>
        <v>25.56475</v>
      </c>
      <c r="H487" s="250"/>
      <c r="I487" s="251">
        <f>G487*H487</f>
        <v>0</v>
      </c>
      <c r="J487" s="213">
        <v>770</v>
      </c>
    </row>
    <row r="488" spans="1:10" s="214" customFormat="1" ht="11.25" outlineLevel="4">
      <c r="A488" s="252"/>
      <c r="B488" s="253"/>
      <c r="C488" s="254" t="s">
        <v>108</v>
      </c>
      <c r="D488" s="253"/>
      <c r="E488" s="44">
        <v>0</v>
      </c>
      <c r="F488" s="255"/>
      <c r="G488" s="46"/>
      <c r="H488" s="255"/>
      <c r="I488" s="256"/>
    </row>
    <row r="489" spans="1:10" s="214" customFormat="1" ht="11.25" outlineLevel="4">
      <c r="A489" s="252"/>
      <c r="B489" s="253"/>
      <c r="C489" s="254" t="s">
        <v>433</v>
      </c>
      <c r="D489" s="253"/>
      <c r="E489" s="44">
        <v>10.452</v>
      </c>
      <c r="F489" s="255"/>
      <c r="G489" s="46"/>
      <c r="H489" s="255"/>
      <c r="I489" s="256"/>
    </row>
    <row r="490" spans="1:10" s="214" customFormat="1" ht="11.25" outlineLevel="4">
      <c r="A490" s="252"/>
      <c r="B490" s="253"/>
      <c r="C490" s="254" t="s">
        <v>28</v>
      </c>
      <c r="D490" s="253"/>
      <c r="E490" s="44">
        <v>0</v>
      </c>
      <c r="F490" s="255"/>
      <c r="G490" s="46"/>
      <c r="H490" s="255"/>
      <c r="I490" s="256"/>
    </row>
    <row r="491" spans="1:10" s="214" customFormat="1" ht="11.25" outlineLevel="4">
      <c r="A491" s="252"/>
      <c r="B491" s="253"/>
      <c r="C491" s="254" t="s">
        <v>422</v>
      </c>
      <c r="D491" s="253"/>
      <c r="E491" s="44">
        <v>5.1087499999999997</v>
      </c>
      <c r="F491" s="255"/>
      <c r="G491" s="46"/>
      <c r="H491" s="255"/>
      <c r="I491" s="256"/>
    </row>
    <row r="492" spans="1:10" s="214" customFormat="1" ht="11.25" outlineLevel="4">
      <c r="A492" s="252"/>
      <c r="B492" s="253"/>
      <c r="C492" s="254" t="s">
        <v>34</v>
      </c>
      <c r="D492" s="253"/>
      <c r="E492" s="44">
        <v>0</v>
      </c>
      <c r="F492" s="255"/>
      <c r="G492" s="46"/>
      <c r="H492" s="255"/>
      <c r="I492" s="256"/>
    </row>
    <row r="493" spans="1:10" s="214" customFormat="1" ht="11.25" outlineLevel="4">
      <c r="A493" s="252"/>
      <c r="B493" s="253"/>
      <c r="C493" s="254" t="s">
        <v>422</v>
      </c>
      <c r="D493" s="253"/>
      <c r="E493" s="44">
        <v>5.1087499999999997</v>
      </c>
      <c r="F493" s="255"/>
      <c r="G493" s="46"/>
      <c r="H493" s="255"/>
      <c r="I493" s="256"/>
    </row>
    <row r="494" spans="1:10" s="214" customFormat="1" ht="11.25" outlineLevel="4">
      <c r="A494" s="252"/>
      <c r="B494" s="253"/>
      <c r="C494" s="254" t="s">
        <v>44</v>
      </c>
      <c r="D494" s="253"/>
      <c r="E494" s="44">
        <v>0</v>
      </c>
      <c r="F494" s="255"/>
      <c r="G494" s="46"/>
      <c r="H494" s="255"/>
      <c r="I494" s="256"/>
    </row>
    <row r="495" spans="1:10" s="214" customFormat="1" ht="11.25" outlineLevel="4">
      <c r="A495" s="252"/>
      <c r="B495" s="253"/>
      <c r="C495" s="254" t="s">
        <v>421</v>
      </c>
      <c r="D495" s="253"/>
      <c r="E495" s="44">
        <v>4.8952499999999999</v>
      </c>
      <c r="F495" s="255"/>
      <c r="G495" s="46"/>
      <c r="H495" s="255"/>
      <c r="I495" s="256"/>
    </row>
    <row r="496" spans="1:10" s="213" customFormat="1" ht="36" outlineLevel="3">
      <c r="A496" s="246">
        <v>4</v>
      </c>
      <c r="B496" s="247" t="s">
        <v>248</v>
      </c>
      <c r="C496" s="248" t="s">
        <v>813</v>
      </c>
      <c r="D496" s="249" t="s">
        <v>5</v>
      </c>
      <c r="E496" s="39">
        <v>825.59384999999997</v>
      </c>
      <c r="F496" s="250">
        <v>0</v>
      </c>
      <c r="G496" s="39">
        <f>E496*(1+F496/100)</f>
        <v>825.59384999999997</v>
      </c>
      <c r="H496" s="250"/>
      <c r="I496" s="251">
        <f>G496*H496</f>
        <v>0</v>
      </c>
      <c r="J496" s="213">
        <v>1250</v>
      </c>
    </row>
    <row r="497" spans="1:10" s="214" customFormat="1" ht="11.25" outlineLevel="4">
      <c r="A497" s="252"/>
      <c r="B497" s="253"/>
      <c r="C497" s="254" t="s">
        <v>8</v>
      </c>
      <c r="D497" s="253"/>
      <c r="E497" s="44">
        <v>0</v>
      </c>
      <c r="F497" s="255"/>
      <c r="G497" s="46"/>
      <c r="H497" s="255"/>
      <c r="I497" s="256"/>
    </row>
    <row r="498" spans="1:10" s="214" customFormat="1" ht="45" outlineLevel="4">
      <c r="A498" s="252"/>
      <c r="B498" s="253"/>
      <c r="C498" s="254" t="s">
        <v>704</v>
      </c>
      <c r="D498" s="253"/>
      <c r="E498" s="44">
        <v>471.24450000000007</v>
      </c>
      <c r="F498" s="255"/>
      <c r="G498" s="46"/>
      <c r="H498" s="255"/>
      <c r="I498" s="256"/>
    </row>
    <row r="499" spans="1:10" s="214" customFormat="1" ht="11.25" outlineLevel="4">
      <c r="A499" s="252"/>
      <c r="B499" s="253"/>
      <c r="C499" s="254" t="s">
        <v>590</v>
      </c>
      <c r="D499" s="253"/>
      <c r="E499" s="44">
        <v>-41.481999999999999</v>
      </c>
      <c r="F499" s="255"/>
      <c r="G499" s="46"/>
      <c r="H499" s="255"/>
      <c r="I499" s="256"/>
    </row>
    <row r="500" spans="1:10" s="214" customFormat="1" ht="11.25" outlineLevel="4">
      <c r="A500" s="252"/>
      <c r="B500" s="253"/>
      <c r="C500" s="254" t="s">
        <v>1</v>
      </c>
      <c r="D500" s="253"/>
      <c r="E500" s="44">
        <v>429.76250000000005</v>
      </c>
      <c r="F500" s="255"/>
      <c r="G500" s="46"/>
      <c r="H500" s="255"/>
      <c r="I500" s="256"/>
    </row>
    <row r="501" spans="1:10" s="214" customFormat="1" ht="11.25" outlineLevel="4">
      <c r="A501" s="252"/>
      <c r="B501" s="253"/>
      <c r="C501" s="254" t="s">
        <v>10</v>
      </c>
      <c r="D501" s="253"/>
      <c r="E501" s="44">
        <v>0</v>
      </c>
      <c r="F501" s="255"/>
      <c r="G501" s="46"/>
      <c r="H501" s="255"/>
      <c r="I501" s="256"/>
    </row>
    <row r="502" spans="1:10" s="214" customFormat="1" ht="33.75" outlineLevel="4">
      <c r="A502" s="252"/>
      <c r="B502" s="253"/>
      <c r="C502" s="254" t="s">
        <v>691</v>
      </c>
      <c r="D502" s="253"/>
      <c r="E502" s="44">
        <v>445.98134999999991</v>
      </c>
      <c r="F502" s="255"/>
      <c r="G502" s="46"/>
      <c r="H502" s="255"/>
      <c r="I502" s="256"/>
    </row>
    <row r="503" spans="1:10" s="214" customFormat="1" ht="22.5" outlineLevel="4">
      <c r="A503" s="252"/>
      <c r="B503" s="253"/>
      <c r="C503" s="254" t="s">
        <v>620</v>
      </c>
      <c r="D503" s="253"/>
      <c r="E503" s="44">
        <v>-50.15</v>
      </c>
      <c r="F503" s="255"/>
      <c r="G503" s="46"/>
      <c r="H503" s="255"/>
      <c r="I503" s="256"/>
    </row>
    <row r="504" spans="1:10" s="214" customFormat="1" ht="11.25" outlineLevel="4">
      <c r="A504" s="252"/>
      <c r="B504" s="253"/>
      <c r="C504" s="254" t="s">
        <v>1</v>
      </c>
      <c r="D504" s="253"/>
      <c r="E504" s="44">
        <v>395.83134999999993</v>
      </c>
      <c r="F504" s="255"/>
      <c r="G504" s="46"/>
      <c r="H504" s="255"/>
      <c r="I504" s="256"/>
    </row>
    <row r="505" spans="1:10" s="213" customFormat="1" ht="36" outlineLevel="3">
      <c r="A505" s="246">
        <v>5</v>
      </c>
      <c r="B505" s="247" t="s">
        <v>249</v>
      </c>
      <c r="C505" s="248" t="s">
        <v>816</v>
      </c>
      <c r="D505" s="249" t="s">
        <v>5</v>
      </c>
      <c r="E505" s="39">
        <v>20.983649999999997</v>
      </c>
      <c r="F505" s="250">
        <v>0</v>
      </c>
      <c r="G505" s="39">
        <f>E505*(1+F505/100)</f>
        <v>20.983649999999997</v>
      </c>
      <c r="H505" s="250"/>
      <c r="I505" s="251">
        <f>G505*H505</f>
        <v>0</v>
      </c>
      <c r="J505" s="213">
        <v>1430</v>
      </c>
    </row>
    <row r="506" spans="1:10" s="214" customFormat="1" ht="11.25" outlineLevel="4">
      <c r="A506" s="252"/>
      <c r="B506" s="253"/>
      <c r="C506" s="254" t="s">
        <v>8</v>
      </c>
      <c r="D506" s="253"/>
      <c r="E506" s="44">
        <v>0</v>
      </c>
      <c r="F506" s="255"/>
      <c r="G506" s="46"/>
      <c r="H506" s="255"/>
      <c r="I506" s="256"/>
    </row>
    <row r="507" spans="1:10" s="214" customFormat="1" ht="11.25" outlineLevel="4">
      <c r="A507" s="252"/>
      <c r="B507" s="253"/>
      <c r="C507" s="254" t="s">
        <v>280</v>
      </c>
      <c r="D507" s="253"/>
      <c r="E507" s="44">
        <v>10.904249999999999</v>
      </c>
      <c r="F507" s="255"/>
      <c r="G507" s="46"/>
      <c r="H507" s="255"/>
      <c r="I507" s="256"/>
    </row>
    <row r="508" spans="1:10" s="214" customFormat="1" ht="11.25" outlineLevel="4">
      <c r="A508" s="252"/>
      <c r="B508" s="253"/>
      <c r="C508" s="254" t="s">
        <v>1</v>
      </c>
      <c r="D508" s="253"/>
      <c r="E508" s="44">
        <v>10.904249999999999</v>
      </c>
      <c r="F508" s="255"/>
      <c r="G508" s="46"/>
      <c r="H508" s="255"/>
      <c r="I508" s="256"/>
    </row>
    <row r="509" spans="1:10" s="214" customFormat="1" ht="11.25" outlineLevel="4">
      <c r="A509" s="252"/>
      <c r="B509" s="253"/>
      <c r="C509" s="254" t="s">
        <v>10</v>
      </c>
      <c r="D509" s="253"/>
      <c r="E509" s="44">
        <v>0</v>
      </c>
      <c r="F509" s="255"/>
      <c r="G509" s="46"/>
      <c r="H509" s="255"/>
      <c r="I509" s="256"/>
    </row>
    <row r="510" spans="1:10" s="214" customFormat="1" ht="11.25" outlineLevel="4">
      <c r="A510" s="252"/>
      <c r="B510" s="253"/>
      <c r="C510" s="254" t="s">
        <v>225</v>
      </c>
      <c r="D510" s="253"/>
      <c r="E510" s="44">
        <v>10.0794</v>
      </c>
      <c r="F510" s="255"/>
      <c r="G510" s="46"/>
      <c r="H510" s="255"/>
      <c r="I510" s="256"/>
    </row>
    <row r="511" spans="1:10" s="213" customFormat="1" ht="36" outlineLevel="3">
      <c r="A511" s="246">
        <v>6</v>
      </c>
      <c r="B511" s="247" t="s">
        <v>250</v>
      </c>
      <c r="C511" s="248" t="s">
        <v>821</v>
      </c>
      <c r="D511" s="249" t="s">
        <v>5</v>
      </c>
      <c r="E511" s="39">
        <v>9.5337000000000014</v>
      </c>
      <c r="F511" s="250">
        <v>0</v>
      </c>
      <c r="G511" s="39">
        <f>E511*(1+F511/100)</f>
        <v>9.5337000000000014</v>
      </c>
      <c r="H511" s="250"/>
      <c r="I511" s="251">
        <f>G511*H511</f>
        <v>0</v>
      </c>
      <c r="J511" s="213">
        <v>1500</v>
      </c>
    </row>
    <row r="512" spans="1:10" s="214" customFormat="1" ht="11.25" outlineLevel="4">
      <c r="A512" s="252"/>
      <c r="B512" s="253"/>
      <c r="C512" s="254" t="s">
        <v>10</v>
      </c>
      <c r="D512" s="253"/>
      <c r="E512" s="44">
        <v>0</v>
      </c>
      <c r="F512" s="255"/>
      <c r="G512" s="46"/>
      <c r="H512" s="255"/>
      <c r="I512" s="256"/>
    </row>
    <row r="513" spans="1:11" s="214" customFormat="1" ht="11.25" outlineLevel="4">
      <c r="A513" s="252"/>
      <c r="B513" s="253"/>
      <c r="C513" s="254" t="s">
        <v>224</v>
      </c>
      <c r="D513" s="253"/>
      <c r="E513" s="44">
        <v>9.5337000000000014</v>
      </c>
      <c r="F513" s="255"/>
      <c r="G513" s="46"/>
      <c r="H513" s="255"/>
      <c r="I513" s="256"/>
    </row>
    <row r="514" spans="1:11" s="213" customFormat="1" ht="36" outlineLevel="3">
      <c r="A514" s="246">
        <v>7</v>
      </c>
      <c r="B514" s="247" t="s">
        <v>251</v>
      </c>
      <c r="C514" s="248" t="s">
        <v>818</v>
      </c>
      <c r="D514" s="249" t="s">
        <v>5</v>
      </c>
      <c r="E514" s="39">
        <v>33.29325</v>
      </c>
      <c r="F514" s="250">
        <v>0</v>
      </c>
      <c r="G514" s="39">
        <f>E514*(1+F514/100)</f>
        <v>33.29325</v>
      </c>
      <c r="H514" s="250"/>
      <c r="I514" s="251">
        <f>G514*H514</f>
        <v>0</v>
      </c>
      <c r="J514" s="213">
        <v>1550</v>
      </c>
    </row>
    <row r="515" spans="1:11" s="214" customFormat="1" ht="11.25" outlineLevel="4">
      <c r="A515" s="252"/>
      <c r="B515" s="253"/>
      <c r="C515" s="254" t="s">
        <v>8</v>
      </c>
      <c r="D515" s="253"/>
      <c r="E515" s="44">
        <v>0</v>
      </c>
      <c r="F515" s="255"/>
      <c r="G515" s="46"/>
      <c r="H515" s="255"/>
      <c r="I515" s="256"/>
    </row>
    <row r="516" spans="1:11" s="214" customFormat="1" ht="11.25" outlineLevel="4">
      <c r="A516" s="252"/>
      <c r="B516" s="253"/>
      <c r="C516" s="254" t="s">
        <v>450</v>
      </c>
      <c r="D516" s="253"/>
      <c r="E516" s="44">
        <v>21.255749999999999</v>
      </c>
      <c r="F516" s="255"/>
      <c r="G516" s="46"/>
      <c r="H516" s="255"/>
      <c r="I516" s="256"/>
    </row>
    <row r="517" spans="1:11" s="214" customFormat="1" ht="11.25" outlineLevel="4">
      <c r="A517" s="252"/>
      <c r="B517" s="253"/>
      <c r="C517" s="254" t="s">
        <v>1</v>
      </c>
      <c r="D517" s="253"/>
      <c r="E517" s="44">
        <v>21.255749999999999</v>
      </c>
      <c r="F517" s="255"/>
      <c r="G517" s="46"/>
      <c r="H517" s="255"/>
      <c r="I517" s="256"/>
    </row>
    <row r="518" spans="1:11" s="214" customFormat="1" ht="11.25" outlineLevel="4">
      <c r="A518" s="252"/>
      <c r="B518" s="253"/>
      <c r="C518" s="254" t="s">
        <v>10</v>
      </c>
      <c r="D518" s="253"/>
      <c r="E518" s="44">
        <v>0</v>
      </c>
      <c r="F518" s="255"/>
      <c r="G518" s="46"/>
      <c r="H518" s="255"/>
      <c r="I518" s="256"/>
    </row>
    <row r="519" spans="1:11" s="214" customFormat="1" ht="11.25" outlineLevel="4">
      <c r="A519" s="252"/>
      <c r="B519" s="253"/>
      <c r="C519" s="254" t="s">
        <v>368</v>
      </c>
      <c r="D519" s="253"/>
      <c r="E519" s="44">
        <v>12.0375</v>
      </c>
      <c r="F519" s="255"/>
      <c r="G519" s="46"/>
      <c r="H519" s="255"/>
      <c r="I519" s="256"/>
    </row>
    <row r="520" spans="1:11" s="213" customFormat="1" ht="36" outlineLevel="3">
      <c r="A520" s="246">
        <v>8</v>
      </c>
      <c r="B520" s="247" t="s">
        <v>252</v>
      </c>
      <c r="C520" s="248" t="s">
        <v>819</v>
      </c>
      <c r="D520" s="249" t="s">
        <v>5</v>
      </c>
      <c r="E520" s="39">
        <v>36.016200000000005</v>
      </c>
      <c r="F520" s="250">
        <v>0</v>
      </c>
      <c r="G520" s="39">
        <f>E520*(1+F520/100)</f>
        <v>36.016200000000005</v>
      </c>
      <c r="H520" s="250"/>
      <c r="I520" s="251">
        <f>G520*H520</f>
        <v>0</v>
      </c>
      <c r="J520" s="213">
        <v>1630</v>
      </c>
    </row>
    <row r="521" spans="1:11" s="214" customFormat="1" ht="11.25" outlineLevel="4">
      <c r="A521" s="252"/>
      <c r="B521" s="253"/>
      <c r="C521" s="254" t="s">
        <v>8</v>
      </c>
      <c r="D521" s="253"/>
      <c r="E521" s="44">
        <v>0</v>
      </c>
      <c r="F521" s="255"/>
      <c r="G521" s="46"/>
      <c r="H521" s="255"/>
      <c r="I521" s="256"/>
    </row>
    <row r="522" spans="1:11" s="214" customFormat="1" ht="11.25" outlineLevel="4">
      <c r="A522" s="252"/>
      <c r="B522" s="253"/>
      <c r="C522" s="254" t="s">
        <v>412</v>
      </c>
      <c r="D522" s="253"/>
      <c r="E522" s="44">
        <v>10.753500000000001</v>
      </c>
      <c r="F522" s="255"/>
      <c r="G522" s="46"/>
      <c r="H522" s="255"/>
      <c r="I522" s="256"/>
    </row>
    <row r="523" spans="1:11" s="214" customFormat="1" ht="11.25" outlineLevel="4">
      <c r="A523" s="252"/>
      <c r="B523" s="253"/>
      <c r="C523" s="254" t="s">
        <v>1</v>
      </c>
      <c r="D523" s="253"/>
      <c r="E523" s="44">
        <v>10.753500000000001</v>
      </c>
      <c r="F523" s="255"/>
      <c r="G523" s="46"/>
      <c r="H523" s="255"/>
      <c r="I523" s="256"/>
    </row>
    <row r="524" spans="1:11" s="214" customFormat="1" ht="11.25" outlineLevel="4">
      <c r="A524" s="252"/>
      <c r="B524" s="253"/>
      <c r="C524" s="254" t="s">
        <v>10</v>
      </c>
      <c r="D524" s="253"/>
      <c r="E524" s="44">
        <v>0</v>
      </c>
      <c r="F524" s="255"/>
      <c r="G524" s="46"/>
      <c r="H524" s="255"/>
      <c r="I524" s="256"/>
    </row>
    <row r="525" spans="1:11" s="214" customFormat="1" ht="11.25" outlineLevel="4">
      <c r="A525" s="252"/>
      <c r="B525" s="253"/>
      <c r="C525" s="254" t="s">
        <v>434</v>
      </c>
      <c r="D525" s="253"/>
      <c r="E525" s="44">
        <v>25.262700000000002</v>
      </c>
      <c r="F525" s="255"/>
      <c r="G525" s="46"/>
      <c r="H525" s="255"/>
      <c r="I525" s="256"/>
    </row>
    <row r="526" spans="1:11" s="213" customFormat="1" ht="36" outlineLevel="3">
      <c r="A526" s="246">
        <v>9</v>
      </c>
      <c r="B526" s="247" t="s">
        <v>151</v>
      </c>
      <c r="C526" s="248" t="s">
        <v>809</v>
      </c>
      <c r="D526" s="249" t="s">
        <v>5</v>
      </c>
      <c r="E526" s="39">
        <v>540.12199999999996</v>
      </c>
      <c r="F526" s="250">
        <v>0</v>
      </c>
      <c r="G526" s="39">
        <f>E526*(1+F526/100)</f>
        <v>540.12199999999996</v>
      </c>
      <c r="H526" s="250"/>
      <c r="I526" s="251">
        <f>G526*H526</f>
        <v>0</v>
      </c>
      <c r="K526" s="213" t="s">
        <v>2440</v>
      </c>
    </row>
    <row r="527" spans="1:11" s="214" customFormat="1" ht="11.25" outlineLevel="4">
      <c r="A527" s="252"/>
      <c r="B527" s="253"/>
      <c r="C527" s="254" t="s">
        <v>8</v>
      </c>
      <c r="D527" s="253"/>
      <c r="E527" s="44">
        <v>0</v>
      </c>
      <c r="F527" s="255"/>
      <c r="G527" s="46"/>
      <c r="H527" s="255"/>
      <c r="I527" s="256"/>
    </row>
    <row r="528" spans="1:11" s="214" customFormat="1" ht="33.75" outlineLevel="4">
      <c r="A528" s="252"/>
      <c r="B528" s="253"/>
      <c r="C528" s="254" t="s">
        <v>697</v>
      </c>
      <c r="D528" s="253"/>
      <c r="E528" s="44">
        <v>317.02724999999992</v>
      </c>
      <c r="F528" s="255"/>
      <c r="G528" s="46"/>
      <c r="H528" s="255"/>
      <c r="I528" s="256"/>
    </row>
    <row r="529" spans="1:9" s="214" customFormat="1" ht="11.25" outlineLevel="4">
      <c r="A529" s="252"/>
      <c r="B529" s="253"/>
      <c r="C529" s="254" t="s">
        <v>582</v>
      </c>
      <c r="D529" s="253"/>
      <c r="E529" s="44">
        <v>-21.509</v>
      </c>
      <c r="F529" s="255"/>
      <c r="G529" s="46"/>
      <c r="H529" s="255"/>
      <c r="I529" s="256"/>
    </row>
    <row r="530" spans="1:9" s="214" customFormat="1" ht="11.25" outlineLevel="4">
      <c r="A530" s="252"/>
      <c r="B530" s="253"/>
      <c r="C530" s="254" t="s">
        <v>10</v>
      </c>
      <c r="D530" s="253"/>
      <c r="E530" s="44">
        <v>0</v>
      </c>
      <c r="F530" s="255"/>
      <c r="G530" s="46"/>
      <c r="H530" s="255"/>
      <c r="I530" s="256"/>
    </row>
    <row r="531" spans="1:9" s="214" customFormat="1" ht="33.75" outlineLevel="4">
      <c r="A531" s="252"/>
      <c r="B531" s="253"/>
      <c r="C531" s="254" t="s">
        <v>692</v>
      </c>
      <c r="D531" s="253"/>
      <c r="E531" s="44">
        <v>263.78175000000005</v>
      </c>
      <c r="F531" s="255"/>
      <c r="G531" s="46"/>
      <c r="H531" s="255"/>
      <c r="I531" s="256"/>
    </row>
    <row r="532" spans="1:9" s="214" customFormat="1" ht="11.25" outlineLevel="4">
      <c r="A532" s="252"/>
      <c r="B532" s="253"/>
      <c r="C532" s="254" t="s">
        <v>606</v>
      </c>
      <c r="D532" s="253"/>
      <c r="E532" s="44">
        <v>-19.178000000000001</v>
      </c>
      <c r="F532" s="255"/>
      <c r="G532" s="46"/>
      <c r="H532" s="255"/>
      <c r="I532" s="256"/>
    </row>
    <row r="533" spans="1:9" s="213" customFormat="1" ht="36" outlineLevel="3">
      <c r="A533" s="246">
        <v>10</v>
      </c>
      <c r="B533" s="247" t="s">
        <v>247</v>
      </c>
      <c r="C533" s="248" t="s">
        <v>823</v>
      </c>
      <c r="D533" s="249" t="s">
        <v>5</v>
      </c>
      <c r="E533" s="39">
        <v>41.836500000000001</v>
      </c>
      <c r="F533" s="250">
        <v>0</v>
      </c>
      <c r="G533" s="39">
        <f>E533*(1+F533/100)</f>
        <v>41.836500000000001</v>
      </c>
      <c r="H533" s="250"/>
      <c r="I533" s="251">
        <f>G533*H533</f>
        <v>0</v>
      </c>
    </row>
    <row r="534" spans="1:9" s="214" customFormat="1" ht="11.25" outlineLevel="4">
      <c r="A534" s="252"/>
      <c r="B534" s="253"/>
      <c r="C534" s="254" t="s">
        <v>8</v>
      </c>
      <c r="D534" s="253"/>
      <c r="E534" s="44">
        <v>0</v>
      </c>
      <c r="F534" s="255"/>
      <c r="G534" s="46"/>
      <c r="H534" s="255"/>
      <c r="I534" s="256"/>
    </row>
    <row r="535" spans="1:9" s="214" customFormat="1" ht="11.25" outlineLevel="4">
      <c r="A535" s="252"/>
      <c r="B535" s="253"/>
      <c r="C535" s="254" t="s">
        <v>400</v>
      </c>
      <c r="D535" s="253"/>
      <c r="E535" s="44">
        <v>14.07</v>
      </c>
      <c r="F535" s="255"/>
      <c r="G535" s="46"/>
      <c r="H535" s="255"/>
      <c r="I535" s="256"/>
    </row>
    <row r="536" spans="1:9" s="214" customFormat="1" ht="11.25" outlineLevel="4">
      <c r="A536" s="252"/>
      <c r="B536" s="253"/>
      <c r="C536" s="254" t="s">
        <v>1</v>
      </c>
      <c r="D536" s="253"/>
      <c r="E536" s="44">
        <v>14.07</v>
      </c>
      <c r="F536" s="255"/>
      <c r="G536" s="46"/>
      <c r="H536" s="255"/>
      <c r="I536" s="256"/>
    </row>
    <row r="537" spans="1:9" s="214" customFormat="1" ht="11.25" outlineLevel="4">
      <c r="A537" s="252"/>
      <c r="B537" s="253"/>
      <c r="C537" s="254" t="s">
        <v>10</v>
      </c>
      <c r="D537" s="253"/>
      <c r="E537" s="44">
        <v>0</v>
      </c>
      <c r="F537" s="255"/>
      <c r="G537" s="46"/>
      <c r="H537" s="255"/>
      <c r="I537" s="256"/>
    </row>
    <row r="538" spans="1:9" s="214" customFormat="1" ht="11.25" outlineLevel="4">
      <c r="A538" s="252"/>
      <c r="B538" s="253"/>
      <c r="C538" s="254" t="s">
        <v>533</v>
      </c>
      <c r="D538" s="253"/>
      <c r="E538" s="44">
        <v>27.766500000000001</v>
      </c>
      <c r="F538" s="255"/>
      <c r="G538" s="46"/>
      <c r="H538" s="255"/>
      <c r="I538" s="256"/>
    </row>
    <row r="539" spans="1:9" s="213" customFormat="1" ht="36" outlineLevel="3">
      <c r="A539" s="246">
        <v>11</v>
      </c>
      <c r="B539" s="247" t="s">
        <v>253</v>
      </c>
      <c r="C539" s="248" t="s">
        <v>817</v>
      </c>
      <c r="D539" s="249" t="s">
        <v>5</v>
      </c>
      <c r="E539" s="39">
        <v>20.694699999999997</v>
      </c>
      <c r="F539" s="250">
        <v>0</v>
      </c>
      <c r="G539" s="39">
        <f>E539*(1+F539/100)</f>
        <v>20.694699999999997</v>
      </c>
      <c r="H539" s="250"/>
      <c r="I539" s="251">
        <f>G539*H539</f>
        <v>0</v>
      </c>
    </row>
    <row r="540" spans="1:9" s="214" customFormat="1" ht="11.25" outlineLevel="4">
      <c r="A540" s="252"/>
      <c r="B540" s="253"/>
      <c r="C540" s="254" t="s">
        <v>8</v>
      </c>
      <c r="D540" s="253"/>
      <c r="E540" s="44">
        <v>0</v>
      </c>
      <c r="F540" s="255"/>
      <c r="G540" s="46"/>
      <c r="H540" s="255"/>
      <c r="I540" s="256"/>
    </row>
    <row r="541" spans="1:9" s="214" customFormat="1" ht="11.25" outlineLevel="4">
      <c r="A541" s="252"/>
      <c r="B541" s="253"/>
      <c r="C541" s="254" t="s">
        <v>226</v>
      </c>
      <c r="D541" s="253"/>
      <c r="E541" s="44">
        <v>10.519</v>
      </c>
      <c r="F541" s="255"/>
      <c r="G541" s="46"/>
      <c r="H541" s="255"/>
      <c r="I541" s="256"/>
    </row>
    <row r="542" spans="1:9" s="214" customFormat="1" ht="11.25" outlineLevel="4">
      <c r="A542" s="252"/>
      <c r="B542" s="253"/>
      <c r="C542" s="254" t="s">
        <v>1</v>
      </c>
      <c r="D542" s="253"/>
      <c r="E542" s="44">
        <v>10.519</v>
      </c>
      <c r="F542" s="255"/>
      <c r="G542" s="46"/>
      <c r="H542" s="255"/>
      <c r="I542" s="256"/>
    </row>
    <row r="543" spans="1:9" s="214" customFormat="1" ht="11.25" outlineLevel="4">
      <c r="A543" s="252"/>
      <c r="B543" s="253"/>
      <c r="C543" s="254" t="s">
        <v>10</v>
      </c>
      <c r="D543" s="253"/>
      <c r="E543" s="44">
        <v>0</v>
      </c>
      <c r="F543" s="255"/>
      <c r="G543" s="46"/>
      <c r="H543" s="255"/>
      <c r="I543" s="256"/>
    </row>
    <row r="544" spans="1:9" s="214" customFormat="1" ht="11.25" outlineLevel="4">
      <c r="A544" s="252"/>
      <c r="B544" s="253"/>
      <c r="C544" s="254" t="s">
        <v>436</v>
      </c>
      <c r="D544" s="253"/>
      <c r="E544" s="44">
        <v>10.175699999999999</v>
      </c>
      <c r="F544" s="255"/>
      <c r="G544" s="46"/>
      <c r="H544" s="255"/>
      <c r="I544" s="256"/>
    </row>
    <row r="545" spans="1:9" s="213" customFormat="1" ht="36" outlineLevel="3">
      <c r="A545" s="246">
        <v>12</v>
      </c>
      <c r="B545" s="247" t="s">
        <v>254</v>
      </c>
      <c r="C545" s="248" t="s">
        <v>820</v>
      </c>
      <c r="D545" s="249" t="s">
        <v>5</v>
      </c>
      <c r="E545" s="39">
        <v>7.2225000000000001</v>
      </c>
      <c r="F545" s="250">
        <v>0</v>
      </c>
      <c r="G545" s="39">
        <f>E545*(1+F545/100)</f>
        <v>7.2225000000000001</v>
      </c>
      <c r="H545" s="250"/>
      <c r="I545" s="251">
        <f>G545*H545</f>
        <v>0</v>
      </c>
    </row>
    <row r="546" spans="1:9" s="214" customFormat="1" ht="11.25" outlineLevel="4">
      <c r="A546" s="252"/>
      <c r="B546" s="253"/>
      <c r="C546" s="254" t="s">
        <v>10</v>
      </c>
      <c r="D546" s="253"/>
      <c r="E546" s="44">
        <v>0</v>
      </c>
      <c r="F546" s="255"/>
      <c r="G546" s="46"/>
      <c r="H546" s="255"/>
      <c r="I546" s="256"/>
    </row>
    <row r="547" spans="1:9" s="214" customFormat="1" ht="11.25" outlineLevel="4">
      <c r="A547" s="252"/>
      <c r="B547" s="253"/>
      <c r="C547" s="254" t="s">
        <v>223</v>
      </c>
      <c r="D547" s="253"/>
      <c r="E547" s="44">
        <v>7.2225000000000001</v>
      </c>
      <c r="F547" s="255"/>
      <c r="G547" s="46"/>
      <c r="H547" s="255"/>
      <c r="I547" s="256"/>
    </row>
    <row r="548" spans="1:9" s="213" customFormat="1" ht="36" outlineLevel="3">
      <c r="A548" s="246">
        <v>13</v>
      </c>
      <c r="B548" s="247" t="s">
        <v>255</v>
      </c>
      <c r="C548" s="248" t="s">
        <v>824</v>
      </c>
      <c r="D548" s="249" t="s">
        <v>5</v>
      </c>
      <c r="E548" s="39">
        <v>17.308000000000003</v>
      </c>
      <c r="F548" s="250">
        <v>0</v>
      </c>
      <c r="G548" s="39">
        <f>E548*(1+F548/100)</f>
        <v>17.308000000000003</v>
      </c>
      <c r="H548" s="250"/>
      <c r="I548" s="251">
        <f>G548*H548</f>
        <v>0</v>
      </c>
    </row>
    <row r="549" spans="1:9" s="214" customFormat="1" ht="11.25" outlineLevel="4">
      <c r="A549" s="252"/>
      <c r="B549" s="253"/>
      <c r="C549" s="254" t="s">
        <v>8</v>
      </c>
      <c r="D549" s="253"/>
      <c r="E549" s="44">
        <v>0</v>
      </c>
      <c r="F549" s="255"/>
      <c r="G549" s="46"/>
      <c r="H549" s="255"/>
      <c r="I549" s="256"/>
    </row>
    <row r="550" spans="1:9" s="214" customFormat="1" ht="11.25" outlineLevel="4">
      <c r="A550" s="252"/>
      <c r="B550" s="253"/>
      <c r="C550" s="254" t="s">
        <v>431</v>
      </c>
      <c r="D550" s="253"/>
      <c r="E550" s="44">
        <v>14.740000000000002</v>
      </c>
      <c r="F550" s="255"/>
      <c r="G550" s="46"/>
      <c r="H550" s="255"/>
      <c r="I550" s="256"/>
    </row>
    <row r="551" spans="1:9" s="214" customFormat="1" ht="11.25" outlineLevel="4">
      <c r="A551" s="252"/>
      <c r="B551" s="253"/>
      <c r="C551" s="254" t="s">
        <v>10</v>
      </c>
      <c r="D551" s="253"/>
      <c r="E551" s="44">
        <v>0</v>
      </c>
      <c r="F551" s="255"/>
      <c r="G551" s="46"/>
      <c r="H551" s="255"/>
      <c r="I551" s="256"/>
    </row>
    <row r="552" spans="1:9" s="214" customFormat="1" ht="11.25" outlineLevel="4">
      <c r="A552" s="252"/>
      <c r="B552" s="253"/>
      <c r="C552" s="254" t="s">
        <v>222</v>
      </c>
      <c r="D552" s="253"/>
      <c r="E552" s="44">
        <v>2.5680000000000001</v>
      </c>
      <c r="F552" s="255"/>
      <c r="G552" s="46"/>
      <c r="H552" s="255"/>
      <c r="I552" s="256"/>
    </row>
    <row r="553" spans="1:9" s="213" customFormat="1" ht="36" outlineLevel="3">
      <c r="A553" s="246">
        <v>14</v>
      </c>
      <c r="B553" s="247" t="s">
        <v>256</v>
      </c>
      <c r="C553" s="248" t="s">
        <v>825</v>
      </c>
      <c r="D553" s="249" t="s">
        <v>5</v>
      </c>
      <c r="E553" s="39">
        <v>5.0557499999999997</v>
      </c>
      <c r="F553" s="250">
        <v>0</v>
      </c>
      <c r="G553" s="39">
        <f>E553*(1+F553/100)</f>
        <v>5.0557499999999997</v>
      </c>
      <c r="H553" s="250"/>
      <c r="I553" s="251">
        <f>G553*H553</f>
        <v>0</v>
      </c>
    </row>
    <row r="554" spans="1:9" s="214" customFormat="1" ht="11.25" outlineLevel="4">
      <c r="A554" s="252"/>
      <c r="B554" s="253"/>
      <c r="C554" s="254" t="s">
        <v>10</v>
      </c>
      <c r="D554" s="253"/>
      <c r="E554" s="44">
        <v>0</v>
      </c>
      <c r="F554" s="255"/>
      <c r="G554" s="46"/>
      <c r="H554" s="255"/>
      <c r="I554" s="256"/>
    </row>
    <row r="555" spans="1:9" s="214" customFormat="1" ht="11.25" outlineLevel="4">
      <c r="A555" s="252"/>
      <c r="B555" s="253"/>
      <c r="C555" s="254" t="s">
        <v>275</v>
      </c>
      <c r="D555" s="253"/>
      <c r="E555" s="44">
        <v>5.0557499999999997</v>
      </c>
      <c r="F555" s="255"/>
      <c r="G555" s="46"/>
      <c r="H555" s="255"/>
      <c r="I555" s="256"/>
    </row>
    <row r="556" spans="1:9" s="213" customFormat="1" ht="36" outlineLevel="3">
      <c r="A556" s="246">
        <v>15</v>
      </c>
      <c r="B556" s="247" t="s">
        <v>257</v>
      </c>
      <c r="C556" s="248" t="s">
        <v>826</v>
      </c>
      <c r="D556" s="249" t="s">
        <v>5</v>
      </c>
      <c r="E556" s="39">
        <v>14.525250000000002</v>
      </c>
      <c r="F556" s="250">
        <v>0</v>
      </c>
      <c r="G556" s="39">
        <f>E556*(1+F556/100)</f>
        <v>14.525250000000002</v>
      </c>
      <c r="H556" s="250"/>
      <c r="I556" s="251">
        <f>G556*H556</f>
        <v>0</v>
      </c>
    </row>
    <row r="557" spans="1:9" s="214" customFormat="1" ht="11.25" outlineLevel="4">
      <c r="A557" s="252"/>
      <c r="B557" s="253"/>
      <c r="C557" s="254" t="s">
        <v>10</v>
      </c>
      <c r="D557" s="253"/>
      <c r="E557" s="44">
        <v>0</v>
      </c>
      <c r="F557" s="255"/>
      <c r="G557" s="46"/>
      <c r="H557" s="255"/>
      <c r="I557" s="256"/>
    </row>
    <row r="558" spans="1:9" s="214" customFormat="1" ht="11.25" outlineLevel="4">
      <c r="A558" s="252"/>
      <c r="B558" s="253"/>
      <c r="C558" s="254" t="s">
        <v>281</v>
      </c>
      <c r="D558" s="253"/>
      <c r="E558" s="44">
        <v>14.525250000000002</v>
      </c>
      <c r="F558" s="255"/>
      <c r="G558" s="46"/>
      <c r="H558" s="255"/>
      <c r="I558" s="256"/>
    </row>
    <row r="559" spans="1:9" s="213" customFormat="1" ht="36" outlineLevel="3">
      <c r="A559" s="246">
        <v>16</v>
      </c>
      <c r="B559" s="247" t="s">
        <v>301</v>
      </c>
      <c r="C559" s="248" t="s">
        <v>827</v>
      </c>
      <c r="D559" s="249" t="s">
        <v>5</v>
      </c>
      <c r="E559" s="39">
        <v>9.7744499999999999</v>
      </c>
      <c r="F559" s="250">
        <v>0</v>
      </c>
      <c r="G559" s="39">
        <f>E559*(1+F559/100)</f>
        <v>9.7744499999999999</v>
      </c>
      <c r="H559" s="250"/>
      <c r="I559" s="251">
        <f>G559*H559</f>
        <v>0</v>
      </c>
    </row>
    <row r="560" spans="1:9" s="214" customFormat="1" ht="11.25" outlineLevel="4">
      <c r="A560" s="252"/>
      <c r="B560" s="253"/>
      <c r="C560" s="254" t="s">
        <v>10</v>
      </c>
      <c r="D560" s="253"/>
      <c r="E560" s="44">
        <v>0</v>
      </c>
      <c r="F560" s="255"/>
      <c r="G560" s="46"/>
      <c r="H560" s="255"/>
      <c r="I560" s="256"/>
    </row>
    <row r="561" spans="1:9" s="214" customFormat="1" ht="11.25" outlineLevel="4">
      <c r="A561" s="252"/>
      <c r="B561" s="253"/>
      <c r="C561" s="254" t="s">
        <v>279</v>
      </c>
      <c r="D561" s="253"/>
      <c r="E561" s="44">
        <v>9.7744499999999999</v>
      </c>
      <c r="F561" s="255"/>
      <c r="G561" s="46"/>
      <c r="H561" s="255"/>
      <c r="I561" s="256"/>
    </row>
    <row r="562" spans="1:9" s="213" customFormat="1" ht="36" outlineLevel="3">
      <c r="A562" s="246">
        <v>17</v>
      </c>
      <c r="B562" s="247" t="s">
        <v>261</v>
      </c>
      <c r="C562" s="248" t="s">
        <v>811</v>
      </c>
      <c r="D562" s="249" t="s">
        <v>5</v>
      </c>
      <c r="E562" s="39">
        <v>177.40090000000001</v>
      </c>
      <c r="F562" s="250">
        <v>0</v>
      </c>
      <c r="G562" s="39">
        <f>E562*(1+F562/100)</f>
        <v>177.40090000000001</v>
      </c>
      <c r="H562" s="250"/>
      <c r="I562" s="251">
        <f>G562*H562</f>
        <v>0</v>
      </c>
    </row>
    <row r="563" spans="1:9" s="214" customFormat="1" ht="11.25" outlineLevel="4">
      <c r="A563" s="252"/>
      <c r="B563" s="253"/>
      <c r="C563" s="254" t="s">
        <v>8</v>
      </c>
      <c r="D563" s="253"/>
      <c r="E563" s="44">
        <v>0</v>
      </c>
      <c r="F563" s="255"/>
      <c r="G563" s="46"/>
      <c r="H563" s="255"/>
      <c r="I563" s="256"/>
    </row>
    <row r="564" spans="1:9" s="214" customFormat="1" ht="33.75" outlineLevel="4">
      <c r="A564" s="252"/>
      <c r="B564" s="253"/>
      <c r="C564" s="254" t="s">
        <v>737</v>
      </c>
      <c r="D564" s="253"/>
      <c r="E564" s="44">
        <v>98.707750000000033</v>
      </c>
      <c r="F564" s="255"/>
      <c r="G564" s="46"/>
      <c r="H564" s="255"/>
      <c r="I564" s="256"/>
    </row>
    <row r="565" spans="1:9" s="214" customFormat="1" ht="11.25" outlineLevel="4">
      <c r="A565" s="252"/>
      <c r="B565" s="253"/>
      <c r="C565" s="254" t="s">
        <v>10</v>
      </c>
      <c r="D565" s="253"/>
      <c r="E565" s="44">
        <v>0</v>
      </c>
      <c r="F565" s="255"/>
      <c r="G565" s="46"/>
      <c r="H565" s="255"/>
      <c r="I565" s="256"/>
    </row>
    <row r="566" spans="1:9" s="214" customFormat="1" ht="33.75" outlineLevel="4">
      <c r="A566" s="252"/>
      <c r="B566" s="253"/>
      <c r="C566" s="254" t="s">
        <v>711</v>
      </c>
      <c r="D566" s="253"/>
      <c r="E566" s="44">
        <v>78.693149999999974</v>
      </c>
      <c r="F566" s="255"/>
      <c r="G566" s="46"/>
      <c r="H566" s="255"/>
      <c r="I566" s="256"/>
    </row>
    <row r="567" spans="1:9" s="213" customFormat="1" ht="60" outlineLevel="3">
      <c r="A567" s="246">
        <v>18</v>
      </c>
      <c r="B567" s="247" t="s">
        <v>3262</v>
      </c>
      <c r="C567" s="248" t="s">
        <v>3263</v>
      </c>
      <c r="D567" s="249" t="s">
        <v>5</v>
      </c>
      <c r="E567" s="39">
        <v>24.19</v>
      </c>
      <c r="F567" s="250">
        <v>0</v>
      </c>
      <c r="G567" s="39">
        <f>E567*(1+F567/100)</f>
        <v>24.19</v>
      </c>
      <c r="H567" s="250"/>
      <c r="I567" s="251">
        <f>G567*H567</f>
        <v>0</v>
      </c>
    </row>
    <row r="568" spans="1:9" s="214" customFormat="1" ht="11.25" outlineLevel="4">
      <c r="A568" s="252"/>
      <c r="B568" s="253"/>
      <c r="C568" s="254" t="s">
        <v>3264</v>
      </c>
      <c r="D568" s="253"/>
      <c r="E568" s="44">
        <v>0</v>
      </c>
      <c r="F568" s="255"/>
      <c r="G568" s="46"/>
      <c r="H568" s="255"/>
      <c r="I568" s="256"/>
    </row>
    <row r="569" spans="1:9" s="214" customFormat="1" ht="11.25" outlineLevel="4">
      <c r="A569" s="252"/>
      <c r="B569" s="253"/>
      <c r="C569" s="254" t="s">
        <v>3265</v>
      </c>
      <c r="D569" s="253"/>
      <c r="E569" s="254">
        <f>13.07+11.12</f>
        <v>24.189999999999998</v>
      </c>
      <c r="F569" s="255"/>
      <c r="G569" s="46"/>
      <c r="H569" s="255"/>
      <c r="I569" s="256"/>
    </row>
    <row r="570" spans="1:9" s="213" customFormat="1" ht="24" outlineLevel="3">
      <c r="A570" s="246">
        <v>19</v>
      </c>
      <c r="B570" s="247" t="s">
        <v>302</v>
      </c>
      <c r="C570" s="248" t="s">
        <v>789</v>
      </c>
      <c r="D570" s="249" t="s">
        <v>5</v>
      </c>
      <c r="E570" s="39">
        <v>25.285399999999999</v>
      </c>
      <c r="F570" s="250">
        <v>0</v>
      </c>
      <c r="G570" s="39">
        <f>E570*(1+F570/100)</f>
        <v>25.285399999999999</v>
      </c>
      <c r="H570" s="250"/>
      <c r="I570" s="251">
        <f>G570*H570</f>
        <v>0</v>
      </c>
    </row>
    <row r="571" spans="1:9" s="214" customFormat="1" ht="11.25" outlineLevel="4">
      <c r="A571" s="252"/>
      <c r="B571" s="253"/>
      <c r="C571" s="254" t="s">
        <v>8</v>
      </c>
      <c r="D571" s="253"/>
      <c r="E571" s="44">
        <v>0</v>
      </c>
      <c r="F571" s="255"/>
      <c r="G571" s="46"/>
      <c r="H571" s="255"/>
      <c r="I571" s="256"/>
    </row>
    <row r="572" spans="1:9" s="214" customFormat="1" ht="11.25" outlineLevel="4">
      <c r="A572" s="252"/>
      <c r="B572" s="253"/>
      <c r="C572" s="254" t="s">
        <v>407</v>
      </c>
      <c r="D572" s="253"/>
      <c r="E572" s="44">
        <v>0</v>
      </c>
      <c r="F572" s="255"/>
      <c r="G572" s="46"/>
      <c r="H572" s="255"/>
      <c r="I572" s="256"/>
    </row>
    <row r="573" spans="1:9" s="214" customFormat="1" ht="11.25" outlineLevel="4">
      <c r="A573" s="252"/>
      <c r="B573" s="253"/>
      <c r="C573" s="254" t="s">
        <v>497</v>
      </c>
      <c r="D573" s="253"/>
      <c r="E573" s="44">
        <v>12.848650000000001</v>
      </c>
      <c r="F573" s="255"/>
      <c r="G573" s="46"/>
      <c r="H573" s="255"/>
      <c r="I573" s="256"/>
    </row>
    <row r="574" spans="1:9" s="214" customFormat="1" ht="11.25" outlineLevel="4">
      <c r="A574" s="252"/>
      <c r="B574" s="253"/>
      <c r="C574" s="254" t="s">
        <v>10</v>
      </c>
      <c r="D574" s="253"/>
      <c r="E574" s="44">
        <v>0</v>
      </c>
      <c r="F574" s="255"/>
      <c r="G574" s="46"/>
      <c r="H574" s="255"/>
      <c r="I574" s="256"/>
    </row>
    <row r="575" spans="1:9" s="214" customFormat="1" ht="11.25" outlineLevel="4">
      <c r="A575" s="252"/>
      <c r="B575" s="253"/>
      <c r="C575" s="254" t="s">
        <v>393</v>
      </c>
      <c r="D575" s="253"/>
      <c r="E575" s="44">
        <v>0</v>
      </c>
      <c r="F575" s="255"/>
      <c r="G575" s="46"/>
      <c r="H575" s="255"/>
      <c r="I575" s="256"/>
    </row>
    <row r="576" spans="1:9" s="214" customFormat="1" ht="11.25" outlineLevel="4">
      <c r="A576" s="252"/>
      <c r="B576" s="253"/>
      <c r="C576" s="254" t="s">
        <v>414</v>
      </c>
      <c r="D576" s="253"/>
      <c r="E576" s="44">
        <v>7.2675000000000001</v>
      </c>
      <c r="F576" s="255"/>
      <c r="G576" s="46"/>
      <c r="H576" s="255"/>
      <c r="I576" s="256"/>
    </row>
    <row r="577" spans="1:9" s="214" customFormat="1" ht="11.25" outlineLevel="4">
      <c r="A577" s="252"/>
      <c r="B577" s="253"/>
      <c r="C577" s="254" t="s">
        <v>1</v>
      </c>
      <c r="D577" s="253"/>
      <c r="E577" s="44">
        <v>20.116150000000001</v>
      </c>
      <c r="F577" s="255"/>
      <c r="G577" s="46"/>
      <c r="H577" s="255"/>
      <c r="I577" s="256"/>
    </row>
    <row r="578" spans="1:9" s="214" customFormat="1" ht="11.25" outlineLevel="4">
      <c r="A578" s="252"/>
      <c r="B578" s="253"/>
      <c r="C578" s="254" t="s">
        <v>8</v>
      </c>
      <c r="D578" s="253"/>
      <c r="E578" s="44">
        <v>0</v>
      </c>
      <c r="F578" s="255"/>
      <c r="G578" s="46"/>
      <c r="H578" s="255"/>
      <c r="I578" s="256"/>
    </row>
    <row r="579" spans="1:9" s="214" customFormat="1" ht="11.25" outlineLevel="4">
      <c r="A579" s="252"/>
      <c r="B579" s="253"/>
      <c r="C579" s="254" t="s">
        <v>409</v>
      </c>
      <c r="D579" s="253"/>
      <c r="E579" s="44">
        <v>0</v>
      </c>
      <c r="F579" s="255"/>
      <c r="G579" s="46"/>
      <c r="H579" s="255"/>
      <c r="I579" s="256"/>
    </row>
    <row r="580" spans="1:9" s="214" customFormat="1" ht="11.25" outlineLevel="4">
      <c r="A580" s="252"/>
      <c r="B580" s="253"/>
      <c r="C580" s="254" t="s">
        <v>380</v>
      </c>
      <c r="D580" s="253"/>
      <c r="E580" s="44">
        <v>1.3442499999999999</v>
      </c>
      <c r="F580" s="255"/>
      <c r="G580" s="46"/>
      <c r="H580" s="255"/>
      <c r="I580" s="256"/>
    </row>
    <row r="581" spans="1:9" s="214" customFormat="1" ht="11.25" outlineLevel="4">
      <c r="A581" s="252"/>
      <c r="B581" s="253"/>
      <c r="C581" s="254" t="s">
        <v>10</v>
      </c>
      <c r="D581" s="253"/>
      <c r="E581" s="44">
        <v>0</v>
      </c>
      <c r="F581" s="255"/>
      <c r="G581" s="46"/>
      <c r="H581" s="255"/>
      <c r="I581" s="256"/>
    </row>
    <row r="582" spans="1:9" s="214" customFormat="1" ht="11.25" outlineLevel="4">
      <c r="A582" s="252"/>
      <c r="B582" s="253"/>
      <c r="C582" s="254" t="s">
        <v>395</v>
      </c>
      <c r="D582" s="253"/>
      <c r="E582" s="44">
        <v>0</v>
      </c>
      <c r="F582" s="255"/>
      <c r="G582" s="46"/>
      <c r="H582" s="255"/>
      <c r="I582" s="256"/>
    </row>
    <row r="583" spans="1:9" s="214" customFormat="1" ht="11.25" outlineLevel="4">
      <c r="A583" s="252"/>
      <c r="B583" s="253"/>
      <c r="C583" s="254" t="s">
        <v>491</v>
      </c>
      <c r="D583" s="253"/>
      <c r="E583" s="44">
        <v>3.8250000000000002</v>
      </c>
      <c r="F583" s="255"/>
      <c r="G583" s="46"/>
      <c r="H583" s="255"/>
      <c r="I583" s="256"/>
    </row>
    <row r="584" spans="1:9" s="214" customFormat="1" ht="11.25" outlineLevel="4">
      <c r="A584" s="252"/>
      <c r="B584" s="253"/>
      <c r="C584" s="254" t="s">
        <v>1</v>
      </c>
      <c r="D584" s="253"/>
      <c r="E584" s="44">
        <v>5.1692499999999999</v>
      </c>
      <c r="F584" s="255"/>
      <c r="G584" s="46"/>
      <c r="H584" s="255"/>
      <c r="I584" s="256"/>
    </row>
    <row r="585" spans="1:9" s="213" customFormat="1" ht="24" outlineLevel="3">
      <c r="A585" s="246">
        <v>20</v>
      </c>
      <c r="B585" s="247" t="s">
        <v>303</v>
      </c>
      <c r="C585" s="248" t="s">
        <v>790</v>
      </c>
      <c r="D585" s="249" t="s">
        <v>5</v>
      </c>
      <c r="E585" s="39">
        <v>25.646850000000001</v>
      </c>
      <c r="F585" s="250">
        <v>0</v>
      </c>
      <c r="G585" s="39">
        <f>E585*(1+F585/100)</f>
        <v>25.646850000000001</v>
      </c>
      <c r="H585" s="250"/>
      <c r="I585" s="251">
        <f>G585*H585</f>
        <v>0</v>
      </c>
    </row>
    <row r="586" spans="1:9" s="214" customFormat="1" ht="11.25" outlineLevel="4">
      <c r="A586" s="252"/>
      <c r="B586" s="253"/>
      <c r="C586" s="254" t="s">
        <v>8</v>
      </c>
      <c r="D586" s="253"/>
      <c r="E586" s="44">
        <v>0</v>
      </c>
      <c r="F586" s="255"/>
      <c r="G586" s="46"/>
      <c r="H586" s="255"/>
      <c r="I586" s="256"/>
    </row>
    <row r="587" spans="1:9" s="214" customFormat="1" ht="11.25" outlineLevel="4">
      <c r="A587" s="252"/>
      <c r="B587" s="253"/>
      <c r="C587" s="254" t="s">
        <v>408</v>
      </c>
      <c r="D587" s="253"/>
      <c r="E587" s="44">
        <v>0</v>
      </c>
      <c r="F587" s="255"/>
      <c r="G587" s="46"/>
      <c r="H587" s="255"/>
      <c r="I587" s="256"/>
    </row>
    <row r="588" spans="1:9" s="214" customFormat="1" ht="11.25" outlineLevel="4">
      <c r="A588" s="252"/>
      <c r="B588" s="253"/>
      <c r="C588" s="254" t="s">
        <v>424</v>
      </c>
      <c r="D588" s="253"/>
      <c r="E588" s="44">
        <v>7.9971500000000004</v>
      </c>
      <c r="F588" s="255"/>
      <c r="G588" s="46"/>
      <c r="H588" s="255"/>
      <c r="I588" s="256"/>
    </row>
    <row r="589" spans="1:9" s="214" customFormat="1" ht="11.25" outlineLevel="4">
      <c r="A589" s="252"/>
      <c r="B589" s="253"/>
      <c r="C589" s="254" t="s">
        <v>10</v>
      </c>
      <c r="D589" s="253"/>
      <c r="E589" s="44">
        <v>0</v>
      </c>
      <c r="F589" s="255"/>
      <c r="G589" s="46"/>
      <c r="H589" s="255"/>
      <c r="I589" s="256"/>
    </row>
    <row r="590" spans="1:9" s="214" customFormat="1" ht="11.25" outlineLevel="4">
      <c r="A590" s="252"/>
      <c r="B590" s="253"/>
      <c r="C590" s="254" t="s">
        <v>394</v>
      </c>
      <c r="D590" s="253"/>
      <c r="E590" s="44">
        <v>0</v>
      </c>
      <c r="F590" s="255"/>
      <c r="G590" s="46"/>
      <c r="H590" s="255"/>
      <c r="I590" s="256"/>
    </row>
    <row r="591" spans="1:9" s="214" customFormat="1" ht="11.25" outlineLevel="4">
      <c r="A591" s="252"/>
      <c r="B591" s="253"/>
      <c r="C591" s="254" t="s">
        <v>423</v>
      </c>
      <c r="D591" s="253"/>
      <c r="E591" s="44">
        <v>7.2817500000000006</v>
      </c>
      <c r="F591" s="255"/>
      <c r="G591" s="46"/>
      <c r="H591" s="255"/>
      <c r="I591" s="256"/>
    </row>
    <row r="592" spans="1:9" s="214" customFormat="1" ht="11.25" outlineLevel="4">
      <c r="A592" s="252"/>
      <c r="B592" s="253"/>
      <c r="C592" s="254" t="s">
        <v>1</v>
      </c>
      <c r="D592" s="253"/>
      <c r="E592" s="44">
        <v>15.2789</v>
      </c>
      <c r="F592" s="255"/>
      <c r="G592" s="46"/>
      <c r="H592" s="255"/>
      <c r="I592" s="256"/>
    </row>
    <row r="593" spans="1:11" s="214" customFormat="1" ht="11.25" outlineLevel="4">
      <c r="A593" s="252"/>
      <c r="B593" s="253"/>
      <c r="C593" s="254" t="s">
        <v>8</v>
      </c>
      <c r="D593" s="253"/>
      <c r="E593" s="44">
        <v>0</v>
      </c>
      <c r="F593" s="255"/>
      <c r="G593" s="46"/>
      <c r="H593" s="255"/>
      <c r="I593" s="256"/>
    </row>
    <row r="594" spans="1:11" s="214" customFormat="1" ht="11.25" outlineLevel="4">
      <c r="A594" s="252"/>
      <c r="B594" s="253"/>
      <c r="C594" s="254" t="s">
        <v>410</v>
      </c>
      <c r="D594" s="253"/>
      <c r="E594" s="44">
        <v>0</v>
      </c>
      <c r="F594" s="255"/>
      <c r="G594" s="46"/>
      <c r="H594" s="255"/>
      <c r="I594" s="256"/>
    </row>
    <row r="595" spans="1:11" s="214" customFormat="1" ht="11.25" outlineLevel="4">
      <c r="A595" s="252"/>
      <c r="B595" s="253"/>
      <c r="C595" s="254" t="s">
        <v>523</v>
      </c>
      <c r="D595" s="253"/>
      <c r="E595" s="44">
        <v>7.7542000000000009</v>
      </c>
      <c r="F595" s="255"/>
      <c r="G595" s="46"/>
      <c r="H595" s="255"/>
      <c r="I595" s="256"/>
    </row>
    <row r="596" spans="1:11" s="214" customFormat="1" ht="11.25" outlineLevel="4">
      <c r="A596" s="252"/>
      <c r="B596" s="253"/>
      <c r="C596" s="254" t="s">
        <v>10</v>
      </c>
      <c r="D596" s="253"/>
      <c r="E596" s="44">
        <v>0</v>
      </c>
      <c r="F596" s="255"/>
      <c r="G596" s="46"/>
      <c r="H596" s="255"/>
      <c r="I596" s="256"/>
    </row>
    <row r="597" spans="1:11" s="214" customFormat="1" ht="11.25" outlineLevel="4">
      <c r="A597" s="252"/>
      <c r="B597" s="253"/>
      <c r="C597" s="254" t="s">
        <v>396</v>
      </c>
      <c r="D597" s="253"/>
      <c r="E597" s="44">
        <v>0</v>
      </c>
      <c r="F597" s="255"/>
      <c r="G597" s="46"/>
      <c r="H597" s="255"/>
      <c r="I597" s="256"/>
    </row>
    <row r="598" spans="1:11" s="214" customFormat="1" ht="11.25" outlineLevel="4">
      <c r="A598" s="252"/>
      <c r="B598" s="253"/>
      <c r="C598" s="254" t="s">
        <v>449</v>
      </c>
      <c r="D598" s="253"/>
      <c r="E598" s="44">
        <v>2.6137499999999996</v>
      </c>
      <c r="F598" s="255"/>
      <c r="G598" s="46"/>
      <c r="H598" s="255"/>
      <c r="I598" s="256"/>
    </row>
    <row r="599" spans="1:11" s="214" customFormat="1" ht="11.25" outlineLevel="4">
      <c r="A599" s="252"/>
      <c r="B599" s="253"/>
      <c r="C599" s="254" t="s">
        <v>1</v>
      </c>
      <c r="D599" s="253"/>
      <c r="E599" s="44">
        <v>10.36795</v>
      </c>
      <c r="F599" s="255"/>
      <c r="G599" s="46"/>
      <c r="H599" s="255"/>
      <c r="I599" s="256"/>
    </row>
    <row r="600" spans="1:11" s="213" customFormat="1" ht="24" outlineLevel="3">
      <c r="A600" s="246">
        <v>21</v>
      </c>
      <c r="B600" s="247" t="s">
        <v>304</v>
      </c>
      <c r="C600" s="248" t="s">
        <v>786</v>
      </c>
      <c r="D600" s="249" t="s">
        <v>5</v>
      </c>
      <c r="E600" s="39">
        <v>3.3761999999999999</v>
      </c>
      <c r="F600" s="250">
        <v>0</v>
      </c>
      <c r="G600" s="39">
        <f>E600*(1+F600/100)</f>
        <v>3.3761999999999999</v>
      </c>
      <c r="H600" s="250"/>
      <c r="I600" s="251">
        <f>G600*H600</f>
        <v>0</v>
      </c>
    </row>
    <row r="601" spans="1:11" s="214" customFormat="1" ht="11.25" outlineLevel="4">
      <c r="A601" s="252"/>
      <c r="B601" s="253"/>
      <c r="C601" s="254" t="s">
        <v>8</v>
      </c>
      <c r="D601" s="253"/>
      <c r="E601" s="44">
        <v>0</v>
      </c>
      <c r="F601" s="255"/>
      <c r="G601" s="46"/>
      <c r="H601" s="255"/>
      <c r="I601" s="256"/>
    </row>
    <row r="602" spans="1:11" s="214" customFormat="1" ht="11.25" outlineLevel="4">
      <c r="A602" s="252"/>
      <c r="B602" s="253"/>
      <c r="C602" s="254" t="s">
        <v>411</v>
      </c>
      <c r="D602" s="253"/>
      <c r="E602" s="44">
        <v>0</v>
      </c>
      <c r="F602" s="255"/>
      <c r="G602" s="46"/>
      <c r="H602" s="255"/>
      <c r="I602" s="256"/>
    </row>
    <row r="603" spans="1:11" s="214" customFormat="1" ht="11.25" outlineLevel="4">
      <c r="A603" s="252"/>
      <c r="B603" s="253"/>
      <c r="C603" s="254" t="s">
        <v>381</v>
      </c>
      <c r="D603" s="253"/>
      <c r="E603" s="44">
        <v>2.1649500000000002</v>
      </c>
      <c r="F603" s="255"/>
      <c r="G603" s="46"/>
      <c r="H603" s="255"/>
      <c r="I603" s="256"/>
    </row>
    <row r="604" spans="1:11" s="214" customFormat="1" ht="11.25" outlineLevel="4">
      <c r="A604" s="252"/>
      <c r="B604" s="253"/>
      <c r="C604" s="254" t="s">
        <v>10</v>
      </c>
      <c r="D604" s="253"/>
      <c r="E604" s="44">
        <v>0</v>
      </c>
      <c r="F604" s="255"/>
      <c r="G604" s="46"/>
      <c r="H604" s="255"/>
      <c r="I604" s="256"/>
    </row>
    <row r="605" spans="1:11" s="214" customFormat="1" ht="11.25" outlineLevel="4">
      <c r="A605" s="252"/>
      <c r="B605" s="253"/>
      <c r="C605" s="254" t="s">
        <v>397</v>
      </c>
      <c r="D605" s="253"/>
      <c r="E605" s="44">
        <v>0</v>
      </c>
      <c r="F605" s="255"/>
      <c r="G605" s="46"/>
      <c r="H605" s="255"/>
      <c r="I605" s="256"/>
    </row>
    <row r="606" spans="1:11" s="214" customFormat="1" ht="11.25" outlineLevel="4">
      <c r="A606" s="252"/>
      <c r="B606" s="253"/>
      <c r="C606" s="254" t="s">
        <v>379</v>
      </c>
      <c r="D606" s="253"/>
      <c r="E606" s="44">
        <v>1.2112499999999999</v>
      </c>
      <c r="F606" s="255"/>
      <c r="G606" s="46"/>
      <c r="H606" s="255"/>
      <c r="I606" s="256"/>
    </row>
    <row r="607" spans="1:11" s="214" customFormat="1" ht="11.25" outlineLevel="4">
      <c r="A607" s="252"/>
      <c r="B607" s="253"/>
      <c r="C607" s="254" t="s">
        <v>1</v>
      </c>
      <c r="D607" s="253"/>
      <c r="E607" s="44">
        <v>3.3761999999999999</v>
      </c>
      <c r="F607" s="255"/>
      <c r="G607" s="46"/>
      <c r="H607" s="255"/>
      <c r="I607" s="256"/>
    </row>
    <row r="608" spans="1:11" s="213" customFormat="1" ht="12" outlineLevel="3">
      <c r="A608" s="246">
        <v>22</v>
      </c>
      <c r="B608" s="247" t="s">
        <v>152</v>
      </c>
      <c r="C608" s="248" t="s">
        <v>662</v>
      </c>
      <c r="D608" s="249" t="s">
        <v>5</v>
      </c>
      <c r="E608" s="39">
        <v>3937.529</v>
      </c>
      <c r="F608" s="250">
        <v>0</v>
      </c>
      <c r="G608" s="39">
        <f>E608*(1+F608/100)</f>
        <v>3937.529</v>
      </c>
      <c r="H608" s="250"/>
      <c r="I608" s="251">
        <f>G608*H608</f>
        <v>0</v>
      </c>
      <c r="K608" s="213" t="s">
        <v>2440</v>
      </c>
    </row>
    <row r="609" spans="1:9" s="214" customFormat="1" ht="11.25" outlineLevel="4">
      <c r="A609" s="252"/>
      <c r="B609" s="253"/>
      <c r="C609" s="254" t="s">
        <v>274</v>
      </c>
      <c r="D609" s="253"/>
      <c r="E609" s="44">
        <v>0</v>
      </c>
      <c r="F609" s="255"/>
      <c r="G609" s="46"/>
      <c r="H609" s="255"/>
      <c r="I609" s="256"/>
    </row>
    <row r="610" spans="1:9" s="214" customFormat="1" ht="22.5" outlineLevel="4">
      <c r="A610" s="252"/>
      <c r="B610" s="253"/>
      <c r="C610" s="254" t="s">
        <v>663</v>
      </c>
      <c r="D610" s="253"/>
      <c r="E610" s="44">
        <v>3163.922</v>
      </c>
      <c r="F610" s="255"/>
      <c r="G610" s="46"/>
      <c r="H610" s="255"/>
      <c r="I610" s="256"/>
    </row>
    <row r="611" spans="1:9" s="214" customFormat="1" ht="11.25" outlineLevel="4">
      <c r="A611" s="252"/>
      <c r="B611" s="253"/>
      <c r="C611" s="254" t="s">
        <v>365</v>
      </c>
      <c r="D611" s="253"/>
      <c r="E611" s="44">
        <v>0</v>
      </c>
      <c r="F611" s="255"/>
      <c r="G611" s="46"/>
      <c r="H611" s="255"/>
      <c r="I611" s="256"/>
    </row>
    <row r="612" spans="1:9" s="214" customFormat="1" ht="11.25" outlineLevel="4">
      <c r="A612" s="252"/>
      <c r="B612" s="253"/>
      <c r="C612" s="254" t="s">
        <v>459</v>
      </c>
      <c r="D612" s="253"/>
      <c r="E612" s="44">
        <v>773.60699999999997</v>
      </c>
      <c r="F612" s="255"/>
      <c r="G612" s="46"/>
      <c r="H612" s="255"/>
      <c r="I612" s="256"/>
    </row>
    <row r="613" spans="1:9" s="213" customFormat="1" ht="24" outlineLevel="3">
      <c r="A613" s="246">
        <v>23</v>
      </c>
      <c r="B613" s="247" t="s">
        <v>305</v>
      </c>
      <c r="C613" s="248" t="s">
        <v>791</v>
      </c>
      <c r="D613" s="249" t="s">
        <v>5</v>
      </c>
      <c r="E613" s="39">
        <v>317.11499999999995</v>
      </c>
      <c r="F613" s="250">
        <v>0</v>
      </c>
      <c r="G613" s="39">
        <f>E613*(1+F613/100)</f>
        <v>317.11499999999995</v>
      </c>
      <c r="H613" s="250"/>
      <c r="I613" s="251">
        <f>G613*H613</f>
        <v>0</v>
      </c>
    </row>
    <row r="614" spans="1:9" s="214" customFormat="1" ht="11.25" outlineLevel="4">
      <c r="A614" s="252"/>
      <c r="B614" s="253"/>
      <c r="C614" s="254" t="s">
        <v>7</v>
      </c>
      <c r="D614" s="253"/>
      <c r="E614" s="44">
        <v>0</v>
      </c>
      <c r="F614" s="255"/>
      <c r="G614" s="46"/>
      <c r="H614" s="255"/>
      <c r="I614" s="256"/>
    </row>
    <row r="615" spans="1:9" s="214" customFormat="1" ht="11.25" outlineLevel="4">
      <c r="A615" s="252"/>
      <c r="B615" s="253"/>
      <c r="C615" s="254" t="s">
        <v>501</v>
      </c>
      <c r="D615" s="253"/>
      <c r="E615" s="44">
        <v>20.260000000000002</v>
      </c>
      <c r="F615" s="255"/>
      <c r="G615" s="46"/>
      <c r="H615" s="255"/>
      <c r="I615" s="256"/>
    </row>
    <row r="616" spans="1:9" s="214" customFormat="1" ht="11.25" outlineLevel="4">
      <c r="A616" s="252"/>
      <c r="B616" s="253"/>
      <c r="C616" s="254" t="s">
        <v>502</v>
      </c>
      <c r="D616" s="253"/>
      <c r="E616" s="44">
        <v>17.489999999999998</v>
      </c>
      <c r="F616" s="255"/>
      <c r="G616" s="46"/>
      <c r="H616" s="255"/>
      <c r="I616" s="256"/>
    </row>
    <row r="617" spans="1:9" s="214" customFormat="1" ht="11.25" outlineLevel="4">
      <c r="A617" s="252"/>
      <c r="B617" s="253"/>
      <c r="C617" s="254" t="s">
        <v>465</v>
      </c>
      <c r="D617" s="253"/>
      <c r="E617" s="44">
        <v>5.72</v>
      </c>
      <c r="F617" s="255"/>
      <c r="G617" s="46"/>
      <c r="H617" s="255"/>
      <c r="I617" s="256"/>
    </row>
    <row r="618" spans="1:9" s="214" customFormat="1" ht="11.25" outlineLevel="4">
      <c r="A618" s="252"/>
      <c r="B618" s="253"/>
      <c r="C618" s="254" t="s">
        <v>466</v>
      </c>
      <c r="D618" s="253"/>
      <c r="E618" s="44">
        <v>2.75</v>
      </c>
      <c r="F618" s="255"/>
      <c r="G618" s="46"/>
      <c r="H618" s="255"/>
      <c r="I618" s="256"/>
    </row>
    <row r="619" spans="1:9" s="214" customFormat="1" ht="11.25" outlineLevel="4">
      <c r="A619" s="252"/>
      <c r="B619" s="253"/>
      <c r="C619" s="254" t="s">
        <v>467</v>
      </c>
      <c r="D619" s="253"/>
      <c r="E619" s="44">
        <v>8.8800000000000008</v>
      </c>
      <c r="F619" s="255"/>
      <c r="G619" s="46"/>
      <c r="H619" s="255"/>
      <c r="I619" s="256"/>
    </row>
    <row r="620" spans="1:9" s="214" customFormat="1" ht="11.25" outlineLevel="4">
      <c r="A620" s="252"/>
      <c r="B620" s="253"/>
      <c r="C620" s="254" t="s">
        <v>468</v>
      </c>
      <c r="D620" s="253"/>
      <c r="E620" s="44">
        <v>8.83</v>
      </c>
      <c r="F620" s="255"/>
      <c r="G620" s="46"/>
      <c r="H620" s="255"/>
      <c r="I620" s="256"/>
    </row>
    <row r="621" spans="1:9" s="214" customFormat="1" ht="11.25" outlineLevel="4">
      <c r="A621" s="252"/>
      <c r="B621" s="253"/>
      <c r="C621" s="254" t="s">
        <v>503</v>
      </c>
      <c r="D621" s="253"/>
      <c r="E621" s="44">
        <v>20.260000000000002</v>
      </c>
      <c r="F621" s="255"/>
      <c r="G621" s="46"/>
      <c r="H621" s="255"/>
      <c r="I621" s="256"/>
    </row>
    <row r="622" spans="1:9" s="214" customFormat="1" ht="11.25" outlineLevel="4">
      <c r="A622" s="252"/>
      <c r="B622" s="253"/>
      <c r="C622" s="254" t="s">
        <v>469</v>
      </c>
      <c r="D622" s="253"/>
      <c r="E622" s="44">
        <v>8.77</v>
      </c>
      <c r="F622" s="255"/>
      <c r="G622" s="46"/>
      <c r="H622" s="255"/>
      <c r="I622" s="256"/>
    </row>
    <row r="623" spans="1:9" s="214" customFormat="1" ht="11.25" outlineLevel="4">
      <c r="A623" s="252"/>
      <c r="B623" s="253"/>
      <c r="C623" s="254" t="s">
        <v>470</v>
      </c>
      <c r="D623" s="253"/>
      <c r="E623" s="44">
        <v>9.0299999999999994</v>
      </c>
      <c r="F623" s="255"/>
      <c r="G623" s="46"/>
      <c r="H623" s="255"/>
      <c r="I623" s="256"/>
    </row>
    <row r="624" spans="1:9" s="214" customFormat="1" ht="11.25" outlineLevel="4">
      <c r="A624" s="252"/>
      <c r="B624" s="253"/>
      <c r="C624" s="254" t="s">
        <v>471</v>
      </c>
      <c r="D624" s="253"/>
      <c r="E624" s="44">
        <v>5.36</v>
      </c>
      <c r="F624" s="255"/>
      <c r="G624" s="46"/>
      <c r="H624" s="255"/>
      <c r="I624" s="256"/>
    </row>
    <row r="625" spans="1:9" s="214" customFormat="1" ht="11.25" outlineLevel="4">
      <c r="A625" s="252"/>
      <c r="B625" s="253"/>
      <c r="C625" s="254" t="s">
        <v>472</v>
      </c>
      <c r="D625" s="253"/>
      <c r="E625" s="44">
        <v>5.79</v>
      </c>
      <c r="F625" s="255"/>
      <c r="G625" s="46"/>
      <c r="H625" s="255"/>
      <c r="I625" s="256"/>
    </row>
    <row r="626" spans="1:9" s="214" customFormat="1" ht="11.25" outlineLevel="4">
      <c r="A626" s="252"/>
      <c r="B626" s="253"/>
      <c r="C626" s="254" t="s">
        <v>572</v>
      </c>
      <c r="D626" s="253"/>
      <c r="E626" s="44">
        <v>7.65</v>
      </c>
      <c r="F626" s="255"/>
      <c r="G626" s="46"/>
      <c r="H626" s="255"/>
      <c r="I626" s="256"/>
    </row>
    <row r="627" spans="1:9" s="214" customFormat="1" ht="11.25" outlineLevel="4">
      <c r="A627" s="252"/>
      <c r="B627" s="253"/>
      <c r="C627" s="254" t="s">
        <v>573</v>
      </c>
      <c r="D627" s="253"/>
      <c r="E627" s="44">
        <v>4.68</v>
      </c>
      <c r="F627" s="255"/>
      <c r="G627" s="46"/>
      <c r="H627" s="255"/>
      <c r="I627" s="256"/>
    </row>
    <row r="628" spans="1:9" s="214" customFormat="1" ht="11.25" outlineLevel="4">
      <c r="A628" s="252"/>
      <c r="B628" s="253"/>
      <c r="C628" s="254" t="s">
        <v>504</v>
      </c>
      <c r="D628" s="253"/>
      <c r="E628" s="44">
        <v>18.21</v>
      </c>
      <c r="F628" s="255"/>
      <c r="G628" s="46"/>
      <c r="H628" s="255"/>
      <c r="I628" s="256"/>
    </row>
    <row r="629" spans="1:9" s="214" customFormat="1" ht="11.25" outlineLevel="4">
      <c r="A629" s="252"/>
      <c r="B629" s="253"/>
      <c r="C629" s="254" t="s">
        <v>475</v>
      </c>
      <c r="D629" s="253"/>
      <c r="E629" s="44">
        <v>9.61</v>
      </c>
      <c r="F629" s="255"/>
      <c r="G629" s="46"/>
      <c r="H629" s="255"/>
      <c r="I629" s="256"/>
    </row>
    <row r="630" spans="1:9" s="214" customFormat="1" ht="11.25" outlineLevel="4">
      <c r="A630" s="252"/>
      <c r="B630" s="253"/>
      <c r="C630" s="254" t="s">
        <v>9</v>
      </c>
      <c r="D630" s="253"/>
      <c r="E630" s="44">
        <v>0</v>
      </c>
      <c r="F630" s="255"/>
      <c r="G630" s="46"/>
      <c r="H630" s="255"/>
      <c r="I630" s="256"/>
    </row>
    <row r="631" spans="1:9" s="214" customFormat="1" ht="11.25" outlineLevel="4">
      <c r="A631" s="252"/>
      <c r="B631" s="253"/>
      <c r="C631" s="254" t="s">
        <v>505</v>
      </c>
      <c r="D631" s="253"/>
      <c r="E631" s="44">
        <v>20.260000000000002</v>
      </c>
      <c r="F631" s="255"/>
      <c r="G631" s="46"/>
      <c r="H631" s="255"/>
      <c r="I631" s="256"/>
    </row>
    <row r="632" spans="1:9" s="214" customFormat="1" ht="11.25" outlineLevel="4">
      <c r="A632" s="252"/>
      <c r="B632" s="253"/>
      <c r="C632" s="254" t="s">
        <v>506</v>
      </c>
      <c r="D632" s="253"/>
      <c r="E632" s="44">
        <v>17.84</v>
      </c>
      <c r="F632" s="255"/>
      <c r="G632" s="46"/>
      <c r="H632" s="255"/>
      <c r="I632" s="256"/>
    </row>
    <row r="633" spans="1:9" s="214" customFormat="1" ht="11.25" outlineLevel="4">
      <c r="A633" s="252"/>
      <c r="B633" s="253"/>
      <c r="C633" s="254" t="s">
        <v>478</v>
      </c>
      <c r="D633" s="253"/>
      <c r="E633" s="44">
        <v>4.6399999999999997</v>
      </c>
      <c r="F633" s="255"/>
      <c r="G633" s="46"/>
      <c r="H633" s="255"/>
      <c r="I633" s="256"/>
    </row>
    <row r="634" spans="1:9" s="214" customFormat="1" ht="11.25" outlineLevel="4">
      <c r="A634" s="252"/>
      <c r="B634" s="253"/>
      <c r="C634" s="254" t="s">
        <v>480</v>
      </c>
      <c r="D634" s="253"/>
      <c r="E634" s="44">
        <v>8.8800000000000008</v>
      </c>
      <c r="F634" s="255"/>
      <c r="G634" s="46"/>
      <c r="H634" s="255"/>
      <c r="I634" s="256"/>
    </row>
    <row r="635" spans="1:9" s="214" customFormat="1" ht="11.25" outlineLevel="4">
      <c r="A635" s="252"/>
      <c r="B635" s="253"/>
      <c r="C635" s="254" t="s">
        <v>481</v>
      </c>
      <c r="D635" s="253"/>
      <c r="E635" s="44">
        <v>8.83</v>
      </c>
      <c r="F635" s="255"/>
      <c r="G635" s="46"/>
      <c r="H635" s="255"/>
      <c r="I635" s="256"/>
    </row>
    <row r="636" spans="1:9" s="214" customFormat="1" ht="11.25" outlineLevel="4">
      <c r="A636" s="252"/>
      <c r="B636" s="253"/>
      <c r="C636" s="254" t="s">
        <v>507</v>
      </c>
      <c r="D636" s="253"/>
      <c r="E636" s="44">
        <v>20.260000000000002</v>
      </c>
      <c r="F636" s="255"/>
      <c r="G636" s="46"/>
      <c r="H636" s="255"/>
      <c r="I636" s="256"/>
    </row>
    <row r="637" spans="1:9" s="214" customFormat="1" ht="11.25" outlineLevel="4">
      <c r="A637" s="252"/>
      <c r="B637" s="253"/>
      <c r="C637" s="254" t="s">
        <v>482</v>
      </c>
      <c r="D637" s="253"/>
      <c r="E637" s="44">
        <v>8.77</v>
      </c>
      <c r="F637" s="255"/>
      <c r="G637" s="46"/>
      <c r="H637" s="255"/>
      <c r="I637" s="256"/>
    </row>
    <row r="638" spans="1:9" s="214" customFormat="1" ht="11.25" outlineLevel="4">
      <c r="A638" s="252"/>
      <c r="B638" s="253"/>
      <c r="C638" s="254" t="s">
        <v>574</v>
      </c>
      <c r="D638" s="253"/>
      <c r="E638" s="44">
        <v>4.3549999999999995</v>
      </c>
      <c r="F638" s="255"/>
      <c r="G638" s="46"/>
      <c r="H638" s="255"/>
      <c r="I638" s="256"/>
    </row>
    <row r="639" spans="1:9" s="214" customFormat="1" ht="11.25" outlineLevel="4">
      <c r="A639" s="252"/>
      <c r="B639" s="253"/>
      <c r="C639" s="254" t="s">
        <v>483</v>
      </c>
      <c r="D639" s="253"/>
      <c r="E639" s="44">
        <v>4.21</v>
      </c>
      <c r="F639" s="255"/>
      <c r="G639" s="46"/>
      <c r="H639" s="255"/>
      <c r="I639" s="256"/>
    </row>
    <row r="640" spans="1:9" s="214" customFormat="1" ht="11.25" outlineLevel="4">
      <c r="A640" s="252"/>
      <c r="B640" s="253"/>
      <c r="C640" s="254" t="s">
        <v>485</v>
      </c>
      <c r="D640" s="253"/>
      <c r="E640" s="44">
        <v>4.5599999999999996</v>
      </c>
      <c r="F640" s="255"/>
      <c r="G640" s="46"/>
      <c r="H640" s="255"/>
      <c r="I640" s="256"/>
    </row>
    <row r="641" spans="1:9" s="214" customFormat="1" ht="11.25" outlineLevel="4">
      <c r="A641" s="252"/>
      <c r="B641" s="253"/>
      <c r="C641" s="254" t="s">
        <v>486</v>
      </c>
      <c r="D641" s="253"/>
      <c r="E641" s="44">
        <v>2.66</v>
      </c>
      <c r="F641" s="255"/>
      <c r="G641" s="46"/>
      <c r="H641" s="255"/>
      <c r="I641" s="256"/>
    </row>
    <row r="642" spans="1:9" s="214" customFormat="1" ht="11.25" outlineLevel="4">
      <c r="A642" s="252"/>
      <c r="B642" s="253"/>
      <c r="C642" s="254" t="s">
        <v>508</v>
      </c>
      <c r="D642" s="253"/>
      <c r="E642" s="44">
        <v>20.57</v>
      </c>
      <c r="F642" s="255"/>
      <c r="G642" s="46"/>
      <c r="H642" s="255"/>
      <c r="I642" s="256"/>
    </row>
    <row r="643" spans="1:9" s="214" customFormat="1" ht="11.25" outlineLevel="4">
      <c r="A643" s="252"/>
      <c r="B643" s="253"/>
      <c r="C643" s="254" t="s">
        <v>509</v>
      </c>
      <c r="D643" s="253"/>
      <c r="E643" s="44">
        <v>13.44</v>
      </c>
      <c r="F643" s="255"/>
      <c r="G643" s="46"/>
      <c r="H643" s="255"/>
      <c r="I643" s="256"/>
    </row>
    <row r="644" spans="1:9" s="214" customFormat="1" ht="11.25" outlineLevel="4">
      <c r="A644" s="252"/>
      <c r="B644" s="253"/>
      <c r="C644" s="254" t="s">
        <v>487</v>
      </c>
      <c r="D644" s="253"/>
      <c r="E644" s="44">
        <v>5.67</v>
      </c>
      <c r="F644" s="255"/>
      <c r="G644" s="46"/>
      <c r="H644" s="255"/>
      <c r="I644" s="256"/>
    </row>
    <row r="645" spans="1:9" s="214" customFormat="1" ht="11.25" outlineLevel="4">
      <c r="A645" s="252"/>
      <c r="B645" s="253"/>
      <c r="C645" s="254" t="s">
        <v>488</v>
      </c>
      <c r="D645" s="253"/>
      <c r="E645" s="44">
        <v>2.52</v>
      </c>
      <c r="F645" s="255"/>
      <c r="G645" s="46"/>
      <c r="H645" s="255"/>
      <c r="I645" s="256"/>
    </row>
    <row r="646" spans="1:9" s="214" customFormat="1" ht="11.25" outlineLevel="4">
      <c r="A646" s="252"/>
      <c r="B646" s="253"/>
      <c r="C646" s="254" t="s">
        <v>577</v>
      </c>
      <c r="D646" s="253"/>
      <c r="E646" s="44">
        <v>5.52</v>
      </c>
      <c r="F646" s="255"/>
      <c r="G646" s="46"/>
      <c r="H646" s="255"/>
      <c r="I646" s="256"/>
    </row>
    <row r="647" spans="1:9" s="214" customFormat="1" ht="11.25" outlineLevel="4">
      <c r="A647" s="252"/>
      <c r="B647" s="253"/>
      <c r="C647" s="254" t="s">
        <v>490</v>
      </c>
      <c r="D647" s="253"/>
      <c r="E647" s="44">
        <v>5.32</v>
      </c>
      <c r="F647" s="255"/>
      <c r="G647" s="46"/>
      <c r="H647" s="255"/>
      <c r="I647" s="256"/>
    </row>
    <row r="648" spans="1:9" s="214" customFormat="1" ht="11.25" outlineLevel="4">
      <c r="A648" s="252"/>
      <c r="B648" s="253"/>
      <c r="C648" s="254" t="s">
        <v>578</v>
      </c>
      <c r="D648" s="253"/>
      <c r="E648" s="44">
        <v>5.52</v>
      </c>
      <c r="F648" s="255"/>
      <c r="G648" s="46"/>
      <c r="H648" s="255"/>
      <c r="I648" s="256"/>
    </row>
    <row r="649" spans="1:9" s="213" customFormat="1" ht="24" outlineLevel="3">
      <c r="A649" s="246">
        <v>24</v>
      </c>
      <c r="B649" s="247" t="s">
        <v>306</v>
      </c>
      <c r="C649" s="248" t="s">
        <v>792</v>
      </c>
      <c r="D649" s="249" t="s">
        <v>5</v>
      </c>
      <c r="E649" s="39">
        <v>18.945</v>
      </c>
      <c r="F649" s="250">
        <v>0</v>
      </c>
      <c r="G649" s="39">
        <f>E649*(1+F649/100)</f>
        <v>18.945</v>
      </c>
      <c r="H649" s="250"/>
      <c r="I649" s="251">
        <f>G649*H649</f>
        <v>0</v>
      </c>
    </row>
    <row r="650" spans="1:9" s="214" customFormat="1" ht="11.25" outlineLevel="4">
      <c r="A650" s="252"/>
      <c r="B650" s="253"/>
      <c r="C650" s="254" t="s">
        <v>9</v>
      </c>
      <c r="D650" s="253"/>
      <c r="E650" s="44">
        <v>0</v>
      </c>
      <c r="F650" s="255"/>
      <c r="G650" s="46"/>
      <c r="H650" s="255"/>
      <c r="I650" s="256"/>
    </row>
    <row r="651" spans="1:9" s="214" customFormat="1" ht="11.25" outlineLevel="4">
      <c r="A651" s="252"/>
      <c r="B651" s="253"/>
      <c r="C651" s="254" t="s">
        <v>588</v>
      </c>
      <c r="D651" s="253"/>
      <c r="E651" s="44">
        <v>15.145</v>
      </c>
      <c r="F651" s="255"/>
      <c r="G651" s="46"/>
      <c r="H651" s="255"/>
      <c r="I651" s="256"/>
    </row>
    <row r="652" spans="1:9" s="214" customFormat="1" ht="11.25" outlineLevel="4">
      <c r="A652" s="252"/>
      <c r="B652" s="253"/>
      <c r="C652" s="254" t="s">
        <v>576</v>
      </c>
      <c r="D652" s="253"/>
      <c r="E652" s="44">
        <v>3.8</v>
      </c>
      <c r="F652" s="255"/>
      <c r="G652" s="46"/>
      <c r="H652" s="255"/>
      <c r="I652" s="256"/>
    </row>
    <row r="653" spans="1:9" s="214" customFormat="1" ht="11.25" outlineLevel="4">
      <c r="A653" s="252"/>
      <c r="B653" s="253"/>
      <c r="C653" s="254" t="s">
        <v>1</v>
      </c>
      <c r="D653" s="253"/>
      <c r="E653" s="44">
        <v>18.945</v>
      </c>
      <c r="F653" s="255"/>
      <c r="G653" s="46"/>
      <c r="H653" s="255"/>
      <c r="I653" s="256"/>
    </row>
    <row r="654" spans="1:9" s="213" customFormat="1" ht="24" outlineLevel="3">
      <c r="A654" s="246">
        <v>25</v>
      </c>
      <c r="B654" s="247" t="s">
        <v>307</v>
      </c>
      <c r="C654" s="248" t="s">
        <v>793</v>
      </c>
      <c r="D654" s="249" t="s">
        <v>5</v>
      </c>
      <c r="E654" s="39">
        <v>45.74</v>
      </c>
      <c r="F654" s="250">
        <v>0</v>
      </c>
      <c r="G654" s="39">
        <f>E654*(1+F654/100)</f>
        <v>45.74</v>
      </c>
      <c r="H654" s="250"/>
      <c r="I654" s="251">
        <f>G654*H654</f>
        <v>0</v>
      </c>
    </row>
    <row r="655" spans="1:9" s="214" customFormat="1" ht="11.25" outlineLevel="4">
      <c r="A655" s="252"/>
      <c r="B655" s="253"/>
      <c r="C655" s="254" t="s">
        <v>7</v>
      </c>
      <c r="D655" s="253"/>
      <c r="E655" s="44">
        <v>0</v>
      </c>
      <c r="F655" s="255"/>
      <c r="G655" s="46"/>
      <c r="H655" s="255"/>
      <c r="I655" s="256"/>
    </row>
    <row r="656" spans="1:9" s="214" customFormat="1" ht="11.25" outlineLevel="4">
      <c r="A656" s="252"/>
      <c r="B656" s="253"/>
      <c r="C656" s="254" t="s">
        <v>597</v>
      </c>
      <c r="D656" s="253"/>
      <c r="E656" s="44">
        <v>9.8560000000000016</v>
      </c>
      <c r="F656" s="255"/>
      <c r="G656" s="46"/>
      <c r="H656" s="255"/>
      <c r="I656" s="256"/>
    </row>
    <row r="657" spans="1:9" s="214" customFormat="1" ht="11.25" outlineLevel="4">
      <c r="A657" s="252"/>
      <c r="B657" s="253"/>
      <c r="C657" s="254" t="s">
        <v>598</v>
      </c>
      <c r="D657" s="253"/>
      <c r="E657" s="44">
        <v>9.8560000000000016</v>
      </c>
      <c r="F657" s="255"/>
      <c r="G657" s="46"/>
      <c r="H657" s="255"/>
      <c r="I657" s="256"/>
    </row>
    <row r="658" spans="1:9" s="214" customFormat="1" ht="11.25" outlineLevel="4">
      <c r="A658" s="252"/>
      <c r="B658" s="253"/>
      <c r="C658" s="254" t="s">
        <v>571</v>
      </c>
      <c r="D658" s="253"/>
      <c r="E658" s="44">
        <v>6.3159999999999998</v>
      </c>
      <c r="F658" s="255"/>
      <c r="G658" s="46"/>
      <c r="H658" s="255"/>
      <c r="I658" s="256"/>
    </row>
    <row r="659" spans="1:9" s="214" customFormat="1" ht="11.25" outlineLevel="4">
      <c r="A659" s="252"/>
      <c r="B659" s="253"/>
      <c r="C659" s="254" t="s">
        <v>9</v>
      </c>
      <c r="D659" s="253"/>
      <c r="E659" s="44">
        <v>0</v>
      </c>
      <c r="F659" s="255"/>
      <c r="G659" s="46"/>
      <c r="H659" s="255"/>
      <c r="I659" s="256"/>
    </row>
    <row r="660" spans="1:9" s="214" customFormat="1" ht="11.25" outlineLevel="4">
      <c r="A660" s="252"/>
      <c r="B660" s="253"/>
      <c r="C660" s="254" t="s">
        <v>599</v>
      </c>
      <c r="D660" s="253"/>
      <c r="E660" s="44">
        <v>9.8560000000000016</v>
      </c>
      <c r="F660" s="255"/>
      <c r="G660" s="46"/>
      <c r="H660" s="255"/>
      <c r="I660" s="256"/>
    </row>
    <row r="661" spans="1:9" s="214" customFormat="1" ht="11.25" outlineLevel="4">
      <c r="A661" s="252"/>
      <c r="B661" s="253"/>
      <c r="C661" s="254" t="s">
        <v>600</v>
      </c>
      <c r="D661" s="253"/>
      <c r="E661" s="44">
        <v>9.8560000000000016</v>
      </c>
      <c r="F661" s="255"/>
      <c r="G661" s="46"/>
      <c r="H661" s="255"/>
      <c r="I661" s="256"/>
    </row>
    <row r="662" spans="1:9" s="214" customFormat="1" ht="11.25" outlineLevel="4">
      <c r="A662" s="252"/>
      <c r="B662" s="253"/>
      <c r="C662" s="254" t="s">
        <v>1</v>
      </c>
      <c r="D662" s="253"/>
      <c r="E662" s="44">
        <v>45.74</v>
      </c>
      <c r="F662" s="255"/>
      <c r="G662" s="46"/>
      <c r="H662" s="255"/>
      <c r="I662" s="256"/>
    </row>
    <row r="663" spans="1:9" s="213" customFormat="1" ht="24" outlineLevel="3">
      <c r="A663" s="246">
        <v>26</v>
      </c>
      <c r="B663" s="247" t="s">
        <v>308</v>
      </c>
      <c r="C663" s="248" t="s">
        <v>795</v>
      </c>
      <c r="D663" s="249" t="s">
        <v>5</v>
      </c>
      <c r="E663" s="39">
        <v>90.35</v>
      </c>
      <c r="F663" s="250">
        <v>0</v>
      </c>
      <c r="G663" s="39">
        <f>E663*(1+F663/100)</f>
        <v>90.35</v>
      </c>
      <c r="H663" s="250"/>
      <c r="I663" s="251">
        <f>G663*H663</f>
        <v>0</v>
      </c>
    </row>
    <row r="664" spans="1:9" s="214" customFormat="1" ht="11.25" outlineLevel="4">
      <c r="A664" s="252"/>
      <c r="B664" s="253"/>
      <c r="C664" s="254" t="s">
        <v>117</v>
      </c>
      <c r="D664" s="253"/>
      <c r="E664" s="44">
        <v>0</v>
      </c>
      <c r="F664" s="255"/>
      <c r="G664" s="46"/>
      <c r="H664" s="255"/>
      <c r="I664" s="256"/>
    </row>
    <row r="665" spans="1:9" s="214" customFormat="1" ht="11.25" outlineLevel="4">
      <c r="A665" s="252"/>
      <c r="B665" s="253"/>
      <c r="C665" s="254" t="s">
        <v>625</v>
      </c>
      <c r="D665" s="253"/>
      <c r="E665" s="44">
        <v>15.22</v>
      </c>
      <c r="F665" s="255"/>
      <c r="G665" s="46"/>
      <c r="H665" s="255"/>
      <c r="I665" s="256"/>
    </row>
    <row r="666" spans="1:9" s="214" customFormat="1" ht="11.25" outlineLevel="4">
      <c r="A666" s="252"/>
      <c r="B666" s="253"/>
      <c r="C666" s="254" t="s">
        <v>626</v>
      </c>
      <c r="D666" s="253"/>
      <c r="E666" s="44">
        <v>15.22</v>
      </c>
      <c r="F666" s="255"/>
      <c r="G666" s="46"/>
      <c r="H666" s="255"/>
      <c r="I666" s="256"/>
    </row>
    <row r="667" spans="1:9" s="214" customFormat="1" ht="11.25" outlineLevel="4">
      <c r="A667" s="252"/>
      <c r="B667" s="253"/>
      <c r="C667" s="254" t="s">
        <v>473</v>
      </c>
      <c r="D667" s="253"/>
      <c r="E667" s="44">
        <v>3.11</v>
      </c>
      <c r="F667" s="255"/>
      <c r="G667" s="46"/>
      <c r="H667" s="255"/>
      <c r="I667" s="256"/>
    </row>
    <row r="668" spans="1:9" s="214" customFormat="1" ht="11.25" outlineLevel="4">
      <c r="A668" s="252"/>
      <c r="B668" s="253"/>
      <c r="C668" s="254" t="s">
        <v>474</v>
      </c>
      <c r="D668" s="253"/>
      <c r="E668" s="44">
        <v>3.26</v>
      </c>
      <c r="F668" s="255"/>
      <c r="G668" s="46"/>
      <c r="H668" s="255"/>
      <c r="I668" s="256"/>
    </row>
    <row r="669" spans="1:9" s="214" customFormat="1" ht="11.25" outlineLevel="4">
      <c r="A669" s="252"/>
      <c r="B669" s="253"/>
      <c r="C669" s="254" t="s">
        <v>476</v>
      </c>
      <c r="D669" s="253"/>
      <c r="E669" s="44">
        <v>5.13</v>
      </c>
      <c r="F669" s="255"/>
      <c r="G669" s="46"/>
      <c r="H669" s="255"/>
      <c r="I669" s="256"/>
    </row>
    <row r="670" spans="1:9" s="214" customFormat="1" ht="11.25" outlineLevel="4">
      <c r="A670" s="252"/>
      <c r="B670" s="253"/>
      <c r="C670" s="254" t="s">
        <v>127</v>
      </c>
      <c r="D670" s="253"/>
      <c r="E670" s="44">
        <v>0</v>
      </c>
      <c r="F670" s="255"/>
      <c r="G670" s="46"/>
      <c r="H670" s="255"/>
      <c r="I670" s="256"/>
    </row>
    <row r="671" spans="1:9" s="214" customFormat="1" ht="11.25" outlineLevel="4">
      <c r="A671" s="252"/>
      <c r="B671" s="253"/>
      <c r="C671" s="254" t="s">
        <v>627</v>
      </c>
      <c r="D671" s="253"/>
      <c r="E671" s="44">
        <v>15.22</v>
      </c>
      <c r="F671" s="255"/>
      <c r="G671" s="46"/>
      <c r="H671" s="255"/>
      <c r="I671" s="256"/>
    </row>
    <row r="672" spans="1:9" s="214" customFormat="1" ht="11.25" outlineLevel="4">
      <c r="A672" s="252"/>
      <c r="B672" s="253"/>
      <c r="C672" s="254" t="s">
        <v>479</v>
      </c>
      <c r="D672" s="253"/>
      <c r="E672" s="44">
        <v>2.75</v>
      </c>
      <c r="F672" s="255"/>
      <c r="G672" s="46"/>
      <c r="H672" s="255"/>
      <c r="I672" s="256"/>
    </row>
    <row r="673" spans="1:9" s="214" customFormat="1" ht="11.25" outlineLevel="4">
      <c r="A673" s="252"/>
      <c r="B673" s="253"/>
      <c r="C673" s="254" t="s">
        <v>628</v>
      </c>
      <c r="D673" s="253"/>
      <c r="E673" s="44">
        <v>15.22</v>
      </c>
      <c r="F673" s="255"/>
      <c r="G673" s="46"/>
      <c r="H673" s="255"/>
      <c r="I673" s="256"/>
    </row>
    <row r="674" spans="1:9" s="214" customFormat="1" ht="11.25" outlineLevel="4">
      <c r="A674" s="252"/>
      <c r="B674" s="253"/>
      <c r="C674" s="254" t="s">
        <v>629</v>
      </c>
      <c r="D674" s="253"/>
      <c r="E674" s="44">
        <v>15.22</v>
      </c>
      <c r="F674" s="255"/>
      <c r="G674" s="46"/>
      <c r="H674" s="255"/>
      <c r="I674" s="256"/>
    </row>
    <row r="675" spans="1:9" s="214" customFormat="1" ht="11.25" outlineLevel="4">
      <c r="A675" s="252"/>
      <c r="B675" s="253"/>
      <c r="C675" s="254" t="s">
        <v>1</v>
      </c>
      <c r="D675" s="253"/>
      <c r="E675" s="44">
        <v>90.35</v>
      </c>
      <c r="F675" s="255"/>
      <c r="G675" s="46"/>
      <c r="H675" s="255"/>
      <c r="I675" s="256"/>
    </row>
    <row r="676" spans="1:9" s="214" customFormat="1" ht="11.25" outlineLevel="4">
      <c r="A676" s="252"/>
      <c r="B676" s="253"/>
      <c r="C676" s="254"/>
      <c r="D676" s="253"/>
      <c r="E676" s="44">
        <v>0</v>
      </c>
      <c r="F676" s="255"/>
      <c r="G676" s="46"/>
      <c r="H676" s="255"/>
      <c r="I676" s="256"/>
    </row>
    <row r="677" spans="1:9" s="213" customFormat="1" ht="36" outlineLevel="3">
      <c r="A677" s="246">
        <v>27</v>
      </c>
      <c r="B677" s="247" t="s">
        <v>156</v>
      </c>
      <c r="C677" s="248" t="s">
        <v>807</v>
      </c>
      <c r="D677" s="249" t="s">
        <v>5</v>
      </c>
      <c r="E677" s="39">
        <v>589.70999999999992</v>
      </c>
      <c r="F677" s="250">
        <v>0</v>
      </c>
      <c r="G677" s="39">
        <f>E677*(1+F677/100)</f>
        <v>589.70999999999992</v>
      </c>
      <c r="H677" s="250"/>
      <c r="I677" s="251">
        <f>G677*H677</f>
        <v>0</v>
      </c>
    </row>
    <row r="678" spans="1:9" s="214" customFormat="1" ht="11.25" outlineLevel="4">
      <c r="A678" s="252"/>
      <c r="B678" s="253"/>
      <c r="C678" s="254" t="s">
        <v>7</v>
      </c>
      <c r="D678" s="253"/>
      <c r="E678" s="44">
        <v>0</v>
      </c>
      <c r="F678" s="255"/>
      <c r="G678" s="46"/>
      <c r="H678" s="255"/>
      <c r="I678" s="256"/>
    </row>
    <row r="679" spans="1:9" s="214" customFormat="1" ht="11.25" outlineLevel="4">
      <c r="A679" s="252"/>
      <c r="B679" s="253"/>
      <c r="C679" s="254" t="s">
        <v>547</v>
      </c>
      <c r="D679" s="253"/>
      <c r="E679" s="44">
        <v>112.45499999999998</v>
      </c>
      <c r="F679" s="255"/>
      <c r="G679" s="46"/>
      <c r="H679" s="255"/>
      <c r="I679" s="256"/>
    </row>
    <row r="680" spans="1:9" s="214" customFormat="1" ht="11.25" outlineLevel="4">
      <c r="A680" s="252"/>
      <c r="B680" s="253"/>
      <c r="C680" s="254" t="s">
        <v>548</v>
      </c>
      <c r="D680" s="253"/>
      <c r="E680" s="44">
        <v>112.45499999999998</v>
      </c>
      <c r="F680" s="255"/>
      <c r="G680" s="46"/>
      <c r="H680" s="255"/>
      <c r="I680" s="256"/>
    </row>
    <row r="681" spans="1:9" s="214" customFormat="1" ht="11.25" outlineLevel="4">
      <c r="A681" s="252"/>
      <c r="B681" s="253"/>
      <c r="C681" s="254" t="s">
        <v>549</v>
      </c>
      <c r="D681" s="253"/>
      <c r="E681" s="44">
        <v>35.28</v>
      </c>
      <c r="F681" s="255"/>
      <c r="G681" s="46"/>
      <c r="H681" s="255"/>
      <c r="I681" s="256"/>
    </row>
    <row r="682" spans="1:9" s="214" customFormat="1" ht="11.25" outlineLevel="4">
      <c r="A682" s="252"/>
      <c r="B682" s="253"/>
      <c r="C682" s="254" t="s">
        <v>9</v>
      </c>
      <c r="D682" s="253"/>
      <c r="E682" s="44">
        <v>0</v>
      </c>
      <c r="F682" s="255"/>
      <c r="G682" s="46"/>
      <c r="H682" s="255"/>
      <c r="I682" s="256"/>
    </row>
    <row r="683" spans="1:9" s="214" customFormat="1" ht="11.25" outlineLevel="4">
      <c r="A683" s="252"/>
      <c r="B683" s="253"/>
      <c r="C683" s="254" t="s">
        <v>551</v>
      </c>
      <c r="D683" s="253"/>
      <c r="E683" s="44">
        <v>112.45499999999998</v>
      </c>
      <c r="F683" s="255"/>
      <c r="G683" s="46"/>
      <c r="H683" s="255"/>
      <c r="I683" s="256"/>
    </row>
    <row r="684" spans="1:9" s="214" customFormat="1" ht="11.25" outlineLevel="4">
      <c r="A684" s="252"/>
      <c r="B684" s="253"/>
      <c r="C684" s="254" t="s">
        <v>552</v>
      </c>
      <c r="D684" s="253"/>
      <c r="E684" s="44">
        <v>112.45499999999998</v>
      </c>
      <c r="F684" s="255"/>
      <c r="G684" s="46"/>
      <c r="H684" s="255"/>
      <c r="I684" s="256"/>
    </row>
    <row r="685" spans="1:9" s="214" customFormat="1" ht="11.25" outlineLevel="4">
      <c r="A685" s="252"/>
      <c r="B685" s="253"/>
      <c r="C685" s="254" t="s">
        <v>652</v>
      </c>
      <c r="D685" s="253"/>
      <c r="E685" s="44">
        <v>104.61</v>
      </c>
      <c r="F685" s="255"/>
      <c r="G685" s="46"/>
      <c r="H685" s="255"/>
      <c r="I685" s="256"/>
    </row>
    <row r="686" spans="1:9" s="214" customFormat="1" ht="11.25" outlineLevel="4">
      <c r="A686" s="252"/>
      <c r="B686" s="253"/>
      <c r="C686" s="254" t="s">
        <v>1</v>
      </c>
      <c r="D686" s="253"/>
      <c r="E686" s="44">
        <v>589.70999999999992</v>
      </c>
      <c r="F686" s="255"/>
      <c r="G686" s="46"/>
      <c r="H686" s="255"/>
      <c r="I686" s="256"/>
    </row>
    <row r="687" spans="1:9" s="213" customFormat="1" ht="24" outlineLevel="3">
      <c r="A687" s="246">
        <v>28</v>
      </c>
      <c r="B687" s="247" t="s">
        <v>155</v>
      </c>
      <c r="C687" s="248" t="s">
        <v>794</v>
      </c>
      <c r="D687" s="249" t="s">
        <v>5</v>
      </c>
      <c r="E687" s="39">
        <v>97.12</v>
      </c>
      <c r="F687" s="250">
        <v>0</v>
      </c>
      <c r="G687" s="39">
        <f>E687*(1+F687/100)</f>
        <v>97.12</v>
      </c>
      <c r="H687" s="250"/>
      <c r="I687" s="251">
        <f>G687*H687</f>
        <v>0</v>
      </c>
    </row>
    <row r="688" spans="1:9" s="214" customFormat="1" ht="11.25" outlineLevel="4">
      <c r="A688" s="252"/>
      <c r="B688" s="253"/>
      <c r="C688" s="254" t="s">
        <v>7</v>
      </c>
      <c r="D688" s="253"/>
      <c r="E688" s="44">
        <v>0</v>
      </c>
      <c r="F688" s="255"/>
      <c r="G688" s="46"/>
      <c r="H688" s="255"/>
      <c r="I688" s="256"/>
    </row>
    <row r="689" spans="1:9" s="214" customFormat="1" ht="11.25" outlineLevel="4">
      <c r="A689" s="252"/>
      <c r="B689" s="253"/>
      <c r="C689" s="254" t="s">
        <v>585</v>
      </c>
      <c r="D689" s="253"/>
      <c r="E689" s="44">
        <v>44.7</v>
      </c>
      <c r="F689" s="255"/>
      <c r="G689" s="46"/>
      <c r="H689" s="255"/>
      <c r="I689" s="256"/>
    </row>
    <row r="690" spans="1:9" s="214" customFormat="1" ht="11.25" outlineLevel="4">
      <c r="A690" s="252"/>
      <c r="B690" s="253"/>
      <c r="C690" s="254" t="s">
        <v>9</v>
      </c>
      <c r="D690" s="253"/>
      <c r="E690" s="44">
        <v>0</v>
      </c>
      <c r="F690" s="255"/>
      <c r="G690" s="46"/>
      <c r="H690" s="255"/>
      <c r="I690" s="256"/>
    </row>
    <row r="691" spans="1:9" s="214" customFormat="1" ht="11.25" outlineLevel="4">
      <c r="A691" s="252"/>
      <c r="B691" s="253"/>
      <c r="C691" s="254" t="s">
        <v>587</v>
      </c>
      <c r="D691" s="253"/>
      <c r="E691" s="44">
        <v>52.42</v>
      </c>
      <c r="F691" s="255"/>
      <c r="G691" s="46"/>
      <c r="H691" s="255"/>
      <c r="I691" s="256"/>
    </row>
    <row r="692" spans="1:9" s="214" customFormat="1" ht="11.25" outlineLevel="4">
      <c r="A692" s="252"/>
      <c r="B692" s="253"/>
      <c r="C692" s="254" t="s">
        <v>1</v>
      </c>
      <c r="D692" s="253"/>
      <c r="E692" s="44">
        <v>97.12</v>
      </c>
      <c r="F692" s="255"/>
      <c r="G692" s="46"/>
      <c r="H692" s="255"/>
      <c r="I692" s="256"/>
    </row>
    <row r="693" spans="1:9" s="213" customFormat="1" ht="60" outlineLevel="3">
      <c r="A693" s="246">
        <v>29</v>
      </c>
      <c r="B693" s="247" t="s">
        <v>3267</v>
      </c>
      <c r="C693" s="248" t="s">
        <v>3268</v>
      </c>
      <c r="D693" s="249" t="s">
        <v>5</v>
      </c>
      <c r="E693" s="39">
        <v>26.87</v>
      </c>
      <c r="F693" s="250">
        <v>0</v>
      </c>
      <c r="G693" s="39">
        <f>E693*(1+F693/100)</f>
        <v>26.87</v>
      </c>
      <c r="H693" s="250"/>
      <c r="I693" s="251">
        <f>G693*H693</f>
        <v>0</v>
      </c>
    </row>
    <row r="694" spans="1:9" s="214" customFormat="1" ht="11.25" outlineLevel="4">
      <c r="A694" s="252"/>
      <c r="B694" s="253"/>
      <c r="C694" s="254" t="s">
        <v>3264</v>
      </c>
      <c r="D694" s="253"/>
      <c r="E694" s="44">
        <v>0</v>
      </c>
      <c r="F694" s="255"/>
      <c r="G694" s="46"/>
      <c r="H694" s="255"/>
      <c r="I694" s="256"/>
    </row>
    <row r="695" spans="1:9" s="214" customFormat="1" ht="11.25" outlineLevel="4">
      <c r="A695" s="252"/>
      <c r="B695" s="253"/>
      <c r="C695" s="254" t="s">
        <v>3269</v>
      </c>
      <c r="D695" s="253"/>
      <c r="E695" s="254">
        <f>22.51+4.36</f>
        <v>26.87</v>
      </c>
      <c r="F695" s="255"/>
      <c r="G695" s="46"/>
      <c r="H695" s="255"/>
      <c r="I695" s="256"/>
    </row>
    <row r="696" spans="1:9" s="213" customFormat="1" ht="24" outlineLevel="3">
      <c r="A696" s="246">
        <v>30</v>
      </c>
      <c r="B696" s="247" t="s">
        <v>310</v>
      </c>
      <c r="C696" s="248" t="s">
        <v>771</v>
      </c>
      <c r="D696" s="249" t="s">
        <v>2</v>
      </c>
      <c r="E696" s="39">
        <v>286.34999999999997</v>
      </c>
      <c r="F696" s="250">
        <v>0</v>
      </c>
      <c r="G696" s="39">
        <f>E696*(1+F696/100)</f>
        <v>286.34999999999997</v>
      </c>
      <c r="H696" s="250"/>
      <c r="I696" s="251">
        <f>G696*H696</f>
        <v>0</v>
      </c>
    </row>
    <row r="697" spans="1:9" s="214" customFormat="1" ht="11.25" outlineLevel="4">
      <c r="A697" s="252"/>
      <c r="B697" s="253"/>
      <c r="C697" s="254" t="s">
        <v>7</v>
      </c>
      <c r="D697" s="253"/>
      <c r="E697" s="44">
        <v>0</v>
      </c>
      <c r="F697" s="255"/>
      <c r="G697" s="46"/>
      <c r="H697" s="255"/>
      <c r="I697" s="256"/>
    </row>
    <row r="698" spans="1:9" s="214" customFormat="1" ht="11.25" outlineLevel="4">
      <c r="A698" s="252"/>
      <c r="B698" s="253"/>
      <c r="C698" s="254" t="s">
        <v>446</v>
      </c>
      <c r="D698" s="253"/>
      <c r="E698" s="44">
        <v>0</v>
      </c>
      <c r="F698" s="255"/>
      <c r="G698" s="46"/>
      <c r="H698" s="255"/>
      <c r="I698" s="256"/>
    </row>
    <row r="699" spans="1:9" s="214" customFormat="1" ht="11.25" outlineLevel="4">
      <c r="A699" s="252"/>
      <c r="B699" s="253"/>
      <c r="C699" s="254" t="s">
        <v>464</v>
      </c>
      <c r="D699" s="253"/>
      <c r="E699" s="44">
        <v>5.15</v>
      </c>
      <c r="F699" s="255"/>
      <c r="G699" s="46"/>
      <c r="H699" s="255"/>
      <c r="I699" s="256"/>
    </row>
    <row r="700" spans="1:9" s="214" customFormat="1" ht="11.25" outlineLevel="4">
      <c r="A700" s="252"/>
      <c r="B700" s="253"/>
      <c r="C700" s="254" t="s">
        <v>517</v>
      </c>
      <c r="D700" s="253"/>
      <c r="E700" s="44">
        <v>37.5</v>
      </c>
      <c r="F700" s="255"/>
      <c r="G700" s="46"/>
      <c r="H700" s="255"/>
      <c r="I700" s="256"/>
    </row>
    <row r="701" spans="1:9" s="214" customFormat="1" ht="11.25" outlineLevel="4">
      <c r="A701" s="252"/>
      <c r="B701" s="253"/>
      <c r="C701" s="254" t="s">
        <v>518</v>
      </c>
      <c r="D701" s="253"/>
      <c r="E701" s="44">
        <v>37.5</v>
      </c>
      <c r="F701" s="255"/>
      <c r="G701" s="46"/>
      <c r="H701" s="255"/>
      <c r="I701" s="256"/>
    </row>
    <row r="702" spans="1:9" s="214" customFormat="1" ht="11.25" outlineLevel="4">
      <c r="A702" s="252"/>
      <c r="B702" s="253"/>
      <c r="C702" s="254" t="s">
        <v>447</v>
      </c>
      <c r="D702" s="253"/>
      <c r="E702" s="44">
        <v>0</v>
      </c>
      <c r="F702" s="255"/>
      <c r="G702" s="46"/>
      <c r="H702" s="255"/>
      <c r="I702" s="256"/>
    </row>
    <row r="703" spans="1:9" s="214" customFormat="1" ht="11.25" outlineLevel="4">
      <c r="A703" s="252"/>
      <c r="B703" s="253"/>
      <c r="C703" s="254" t="s">
        <v>519</v>
      </c>
      <c r="D703" s="253"/>
      <c r="E703" s="44">
        <v>9.6999999999999993</v>
      </c>
      <c r="F703" s="255"/>
      <c r="G703" s="46"/>
      <c r="H703" s="255"/>
      <c r="I703" s="256"/>
    </row>
    <row r="704" spans="1:9" s="214" customFormat="1" ht="11.25" outlineLevel="4">
      <c r="A704" s="252"/>
      <c r="B704" s="253"/>
      <c r="C704" s="254" t="s">
        <v>445</v>
      </c>
      <c r="D704" s="253"/>
      <c r="E704" s="44">
        <v>0</v>
      </c>
      <c r="F704" s="255"/>
      <c r="G704" s="46"/>
      <c r="H704" s="255"/>
      <c r="I704" s="256"/>
    </row>
    <row r="705" spans="1:9" s="214" customFormat="1" ht="11.25" outlineLevel="4">
      <c r="A705" s="252"/>
      <c r="B705" s="253"/>
      <c r="C705" s="254" t="s">
        <v>546</v>
      </c>
      <c r="D705" s="253"/>
      <c r="E705" s="44">
        <v>10.8</v>
      </c>
      <c r="F705" s="255"/>
      <c r="G705" s="46"/>
      <c r="H705" s="255"/>
      <c r="I705" s="256"/>
    </row>
    <row r="706" spans="1:9" s="214" customFormat="1" ht="11.25" outlineLevel="4">
      <c r="A706" s="252"/>
      <c r="B706" s="253"/>
      <c r="C706" s="254" t="s">
        <v>270</v>
      </c>
      <c r="D706" s="253"/>
      <c r="E706" s="44">
        <v>1.75</v>
      </c>
      <c r="F706" s="255"/>
      <c r="G706" s="46"/>
      <c r="H706" s="255"/>
      <c r="I706" s="256"/>
    </row>
    <row r="707" spans="1:9" s="214" customFormat="1" ht="11.25" outlineLevel="4">
      <c r="A707" s="252"/>
      <c r="B707" s="253"/>
      <c r="C707" s="254" t="s">
        <v>341</v>
      </c>
      <c r="D707" s="253"/>
      <c r="E707" s="44">
        <v>9.1999999999999993</v>
      </c>
      <c r="F707" s="255"/>
      <c r="G707" s="46"/>
      <c r="H707" s="255"/>
      <c r="I707" s="256"/>
    </row>
    <row r="708" spans="1:9" s="214" customFormat="1" ht="11.25" outlineLevel="4">
      <c r="A708" s="252"/>
      <c r="B708" s="253"/>
      <c r="C708" s="254" t="s">
        <v>538</v>
      </c>
      <c r="D708" s="253"/>
      <c r="E708" s="44">
        <v>14.5</v>
      </c>
      <c r="F708" s="255"/>
      <c r="G708" s="46"/>
      <c r="H708" s="255"/>
      <c r="I708" s="256"/>
    </row>
    <row r="709" spans="1:9" s="214" customFormat="1" ht="11.25" outlineLevel="4">
      <c r="A709" s="252"/>
      <c r="B709" s="253"/>
      <c r="C709" s="254" t="s">
        <v>592</v>
      </c>
      <c r="D709" s="253"/>
      <c r="E709" s="44">
        <v>7.5</v>
      </c>
      <c r="F709" s="255"/>
      <c r="G709" s="46"/>
      <c r="H709" s="255"/>
      <c r="I709" s="256"/>
    </row>
    <row r="710" spans="1:9" s="214" customFormat="1" ht="11.25" outlineLevel="4">
      <c r="A710" s="252"/>
      <c r="B710" s="253"/>
      <c r="C710" s="254" t="s">
        <v>477</v>
      </c>
      <c r="D710" s="253"/>
      <c r="E710" s="44">
        <v>2.2000000000000002</v>
      </c>
      <c r="F710" s="255"/>
      <c r="G710" s="46"/>
      <c r="H710" s="255"/>
      <c r="I710" s="256"/>
    </row>
    <row r="711" spans="1:9" s="214" customFormat="1" ht="11.25" outlineLevel="4">
      <c r="A711" s="252"/>
      <c r="B711" s="253"/>
      <c r="C711" s="254" t="s">
        <v>1</v>
      </c>
      <c r="D711" s="253"/>
      <c r="E711" s="44">
        <v>135.80000000000001</v>
      </c>
      <c r="F711" s="255"/>
      <c r="G711" s="46"/>
      <c r="H711" s="255"/>
      <c r="I711" s="256"/>
    </row>
    <row r="712" spans="1:9" s="214" customFormat="1" ht="11.25" outlineLevel="4">
      <c r="A712" s="252"/>
      <c r="B712" s="253"/>
      <c r="C712" s="254" t="s">
        <v>9</v>
      </c>
      <c r="D712" s="253"/>
      <c r="E712" s="44">
        <v>0</v>
      </c>
      <c r="F712" s="255"/>
      <c r="G712" s="46"/>
      <c r="H712" s="255"/>
      <c r="I712" s="256"/>
    </row>
    <row r="713" spans="1:9" s="214" customFormat="1" ht="11.25" outlineLevel="4">
      <c r="A713" s="252"/>
      <c r="B713" s="253"/>
      <c r="C713" s="254" t="s">
        <v>446</v>
      </c>
      <c r="D713" s="253"/>
      <c r="E713" s="44">
        <v>0</v>
      </c>
      <c r="F713" s="255"/>
      <c r="G713" s="46"/>
      <c r="H713" s="255"/>
      <c r="I713" s="256"/>
    </row>
    <row r="714" spans="1:9" s="214" customFormat="1" ht="11.25" outlineLevel="4">
      <c r="A714" s="252"/>
      <c r="B714" s="253"/>
      <c r="C714" s="254" t="s">
        <v>520</v>
      </c>
      <c r="D714" s="253"/>
      <c r="E714" s="44">
        <v>37.5</v>
      </c>
      <c r="F714" s="255"/>
      <c r="G714" s="46"/>
      <c r="H714" s="255"/>
      <c r="I714" s="256"/>
    </row>
    <row r="715" spans="1:9" s="214" customFormat="1" ht="11.25" outlineLevel="4">
      <c r="A715" s="252"/>
      <c r="B715" s="253"/>
      <c r="C715" s="254" t="s">
        <v>521</v>
      </c>
      <c r="D715" s="253"/>
      <c r="E715" s="44">
        <v>37.5</v>
      </c>
      <c r="F715" s="255"/>
      <c r="G715" s="46"/>
      <c r="H715" s="255"/>
      <c r="I715" s="256"/>
    </row>
    <row r="716" spans="1:9" s="214" customFormat="1" ht="11.25" outlineLevel="4">
      <c r="A716" s="252"/>
      <c r="B716" s="253"/>
      <c r="C716" s="254" t="s">
        <v>484</v>
      </c>
      <c r="D716" s="253"/>
      <c r="E716" s="44">
        <v>5</v>
      </c>
      <c r="F716" s="255"/>
      <c r="G716" s="46"/>
      <c r="H716" s="255"/>
      <c r="I716" s="256"/>
    </row>
    <row r="717" spans="1:9" s="214" customFormat="1" ht="11.25" outlineLevel="4">
      <c r="A717" s="252"/>
      <c r="B717" s="253"/>
      <c r="C717" s="254" t="s">
        <v>565</v>
      </c>
      <c r="D717" s="253"/>
      <c r="E717" s="44">
        <v>39.099999999999994</v>
      </c>
      <c r="F717" s="255"/>
      <c r="G717" s="46"/>
      <c r="H717" s="255"/>
      <c r="I717" s="256"/>
    </row>
    <row r="718" spans="1:9" s="214" customFormat="1" ht="11.25" outlineLevel="4">
      <c r="A718" s="252"/>
      <c r="B718" s="253"/>
      <c r="C718" s="254" t="s">
        <v>445</v>
      </c>
      <c r="D718" s="253"/>
      <c r="E718" s="44">
        <v>0</v>
      </c>
      <c r="F718" s="255"/>
      <c r="G718" s="46"/>
      <c r="H718" s="255"/>
      <c r="I718" s="256"/>
    </row>
    <row r="719" spans="1:9" s="214" customFormat="1" ht="11.25" outlineLevel="4">
      <c r="A719" s="252"/>
      <c r="B719" s="253"/>
      <c r="C719" s="254" t="s">
        <v>270</v>
      </c>
      <c r="D719" s="253"/>
      <c r="E719" s="44">
        <v>1.75</v>
      </c>
      <c r="F719" s="255"/>
      <c r="G719" s="46"/>
      <c r="H719" s="255"/>
      <c r="I719" s="256"/>
    </row>
    <row r="720" spans="1:9" s="214" customFormat="1" ht="11.25" outlineLevel="4">
      <c r="A720" s="252"/>
      <c r="B720" s="253"/>
      <c r="C720" s="254" t="s">
        <v>341</v>
      </c>
      <c r="D720" s="253"/>
      <c r="E720" s="44">
        <v>9.1999999999999993</v>
      </c>
      <c r="F720" s="255"/>
      <c r="G720" s="46"/>
      <c r="H720" s="255"/>
      <c r="I720" s="256"/>
    </row>
    <row r="721" spans="1:9" s="214" customFormat="1" ht="11.25" outlineLevel="4">
      <c r="A721" s="252"/>
      <c r="B721" s="253"/>
      <c r="C721" s="254" t="s">
        <v>550</v>
      </c>
      <c r="D721" s="253"/>
      <c r="E721" s="44">
        <v>13.4</v>
      </c>
      <c r="F721" s="255"/>
      <c r="G721" s="46"/>
      <c r="H721" s="255"/>
      <c r="I721" s="256"/>
    </row>
    <row r="722" spans="1:9" s="214" customFormat="1" ht="11.25" outlineLevel="4">
      <c r="A722" s="252"/>
      <c r="B722" s="253"/>
      <c r="C722" s="254" t="s">
        <v>489</v>
      </c>
      <c r="D722" s="253"/>
      <c r="E722" s="44">
        <v>2.5</v>
      </c>
      <c r="F722" s="255"/>
      <c r="G722" s="46"/>
      <c r="H722" s="255"/>
      <c r="I722" s="256"/>
    </row>
    <row r="723" spans="1:9" s="214" customFormat="1" ht="11.25" outlineLevel="4">
      <c r="A723" s="252"/>
      <c r="B723" s="253"/>
      <c r="C723" s="254" t="s">
        <v>316</v>
      </c>
      <c r="D723" s="253"/>
      <c r="E723" s="44">
        <v>4.5999999999999996</v>
      </c>
      <c r="F723" s="255"/>
      <c r="G723" s="46"/>
      <c r="H723" s="255"/>
      <c r="I723" s="256"/>
    </row>
    <row r="724" spans="1:9" s="214" customFormat="1" ht="11.25" outlineLevel="4">
      <c r="A724" s="252"/>
      <c r="B724" s="253"/>
      <c r="C724" s="254" t="s">
        <v>1</v>
      </c>
      <c r="D724" s="253"/>
      <c r="E724" s="44">
        <v>150.54999999999998</v>
      </c>
      <c r="F724" s="255"/>
      <c r="G724" s="46"/>
      <c r="H724" s="255"/>
      <c r="I724" s="256"/>
    </row>
    <row r="725" spans="1:9" s="213" customFormat="1" ht="24" outlineLevel="3">
      <c r="A725" s="246">
        <v>31</v>
      </c>
      <c r="B725" s="247" t="s">
        <v>309</v>
      </c>
      <c r="C725" s="248" t="s">
        <v>770</v>
      </c>
      <c r="D725" s="249" t="s">
        <v>2</v>
      </c>
      <c r="E725" s="39">
        <v>284.05</v>
      </c>
      <c r="F725" s="250">
        <v>0</v>
      </c>
      <c r="G725" s="39">
        <f>E725*(1+F725/100)</f>
        <v>284.05</v>
      </c>
      <c r="H725" s="250"/>
      <c r="I725" s="251">
        <f>G725*H725</f>
        <v>0</v>
      </c>
    </row>
    <row r="726" spans="1:9" s="214" customFormat="1" ht="11.25" outlineLevel="4">
      <c r="A726" s="252"/>
      <c r="B726" s="253"/>
      <c r="C726" s="254" t="s">
        <v>608</v>
      </c>
      <c r="D726" s="253"/>
      <c r="E726" s="44">
        <v>0</v>
      </c>
      <c r="F726" s="255"/>
      <c r="G726" s="46"/>
      <c r="H726" s="255"/>
      <c r="I726" s="256"/>
    </row>
    <row r="727" spans="1:9" s="214" customFormat="1" ht="11.25" outlineLevel="4">
      <c r="A727" s="252"/>
      <c r="B727" s="253"/>
      <c r="C727" s="254" t="s">
        <v>7</v>
      </c>
      <c r="D727" s="253"/>
      <c r="E727" s="44">
        <v>0</v>
      </c>
      <c r="F727" s="255"/>
      <c r="G727" s="46"/>
      <c r="H727" s="255"/>
      <c r="I727" s="256"/>
    </row>
    <row r="728" spans="1:9" s="214" customFormat="1" ht="11.25" outlineLevel="4">
      <c r="A728" s="252"/>
      <c r="B728" s="253"/>
      <c r="C728" s="254" t="s">
        <v>631</v>
      </c>
      <c r="D728" s="253"/>
      <c r="E728" s="44">
        <v>47.2</v>
      </c>
      <c r="F728" s="255"/>
      <c r="G728" s="46"/>
      <c r="H728" s="255"/>
      <c r="I728" s="256"/>
    </row>
    <row r="729" spans="1:9" s="214" customFormat="1" ht="11.25" outlineLevel="4">
      <c r="A729" s="252"/>
      <c r="B729" s="253"/>
      <c r="C729" s="254" t="s">
        <v>354</v>
      </c>
      <c r="D729" s="253"/>
      <c r="E729" s="44">
        <v>5.3</v>
      </c>
      <c r="F729" s="255"/>
      <c r="G729" s="46"/>
      <c r="H729" s="255"/>
      <c r="I729" s="256"/>
    </row>
    <row r="730" spans="1:9" s="214" customFormat="1" ht="11.25" outlineLevel="4">
      <c r="A730" s="252"/>
      <c r="B730" s="253"/>
      <c r="C730" s="254" t="s">
        <v>429</v>
      </c>
      <c r="D730" s="253"/>
      <c r="E730" s="44">
        <v>21.2</v>
      </c>
      <c r="F730" s="255"/>
      <c r="G730" s="46"/>
      <c r="H730" s="255"/>
      <c r="I730" s="256"/>
    </row>
    <row r="731" spans="1:9" s="214" customFormat="1" ht="11.25" outlineLevel="4">
      <c r="A731" s="252"/>
      <c r="B731" s="253"/>
      <c r="C731" s="254" t="s">
        <v>444</v>
      </c>
      <c r="D731" s="253"/>
      <c r="E731" s="44">
        <v>12.7</v>
      </c>
      <c r="F731" s="255"/>
      <c r="G731" s="46"/>
      <c r="H731" s="255"/>
      <c r="I731" s="256"/>
    </row>
    <row r="732" spans="1:9" s="214" customFormat="1" ht="11.25" outlineLevel="4">
      <c r="A732" s="252"/>
      <c r="B732" s="253"/>
      <c r="C732" s="254" t="s">
        <v>315</v>
      </c>
      <c r="D732" s="253"/>
      <c r="E732" s="44">
        <v>5.9</v>
      </c>
      <c r="F732" s="255"/>
      <c r="G732" s="46"/>
      <c r="H732" s="255"/>
      <c r="I732" s="256"/>
    </row>
    <row r="733" spans="1:9" s="214" customFormat="1" ht="11.25" outlineLevel="4">
      <c r="A733" s="252"/>
      <c r="B733" s="253"/>
      <c r="C733" s="254" t="s">
        <v>536</v>
      </c>
      <c r="D733" s="253"/>
      <c r="E733" s="44">
        <v>29.850000000000005</v>
      </c>
      <c r="F733" s="255"/>
      <c r="G733" s="46"/>
      <c r="H733" s="255"/>
      <c r="I733" s="256"/>
    </row>
    <row r="734" spans="1:9" s="214" customFormat="1" ht="11.25" outlineLevel="4">
      <c r="A734" s="252"/>
      <c r="B734" s="253"/>
      <c r="C734" s="254" t="s">
        <v>272</v>
      </c>
      <c r="D734" s="253"/>
      <c r="E734" s="44">
        <v>4.5</v>
      </c>
      <c r="F734" s="255"/>
      <c r="G734" s="46"/>
      <c r="H734" s="255"/>
      <c r="I734" s="256"/>
    </row>
    <row r="735" spans="1:9" s="214" customFormat="1" ht="11.25" outlineLevel="4">
      <c r="A735" s="252"/>
      <c r="B735" s="253"/>
      <c r="C735" s="254" t="s">
        <v>419</v>
      </c>
      <c r="D735" s="253"/>
      <c r="E735" s="44">
        <v>12.9</v>
      </c>
      <c r="F735" s="255"/>
      <c r="G735" s="46"/>
      <c r="H735" s="255"/>
      <c r="I735" s="256"/>
    </row>
    <row r="736" spans="1:9" s="214" customFormat="1" ht="11.25" outlineLevel="4">
      <c r="A736" s="252"/>
      <c r="B736" s="253"/>
      <c r="C736" s="254" t="s">
        <v>1</v>
      </c>
      <c r="D736" s="253"/>
      <c r="E736" s="44">
        <v>139.55000000000001</v>
      </c>
      <c r="F736" s="255"/>
      <c r="G736" s="46"/>
      <c r="H736" s="255"/>
      <c r="I736" s="256"/>
    </row>
    <row r="737" spans="1:11" s="214" customFormat="1" ht="11.25" outlineLevel="4">
      <c r="A737" s="252"/>
      <c r="B737" s="253"/>
      <c r="C737" s="254" t="s">
        <v>9</v>
      </c>
      <c r="D737" s="253"/>
      <c r="E737" s="44">
        <v>0</v>
      </c>
      <c r="F737" s="255"/>
      <c r="G737" s="46"/>
      <c r="H737" s="255"/>
      <c r="I737" s="256"/>
    </row>
    <row r="738" spans="1:11" s="214" customFormat="1" ht="11.25" outlineLevel="4">
      <c r="A738" s="252"/>
      <c r="B738" s="253"/>
      <c r="C738" s="254" t="s">
        <v>630</v>
      </c>
      <c r="D738" s="253"/>
      <c r="E738" s="44">
        <v>47.2</v>
      </c>
      <c r="F738" s="255"/>
      <c r="G738" s="46"/>
      <c r="H738" s="255"/>
      <c r="I738" s="256"/>
    </row>
    <row r="739" spans="1:11" s="214" customFormat="1" ht="11.25" outlineLevel="4">
      <c r="A739" s="252"/>
      <c r="B739" s="253"/>
      <c r="C739" s="254" t="s">
        <v>354</v>
      </c>
      <c r="D739" s="253"/>
      <c r="E739" s="44">
        <v>5.3</v>
      </c>
      <c r="F739" s="255"/>
      <c r="G739" s="46"/>
      <c r="H739" s="255"/>
      <c r="I739" s="256"/>
    </row>
    <row r="740" spans="1:11" s="214" customFormat="1" ht="11.25" outlineLevel="4">
      <c r="A740" s="252"/>
      <c r="B740" s="253"/>
      <c r="C740" s="254" t="s">
        <v>429</v>
      </c>
      <c r="D740" s="253"/>
      <c r="E740" s="44">
        <v>21.2</v>
      </c>
      <c r="F740" s="255"/>
      <c r="G740" s="46"/>
      <c r="H740" s="255"/>
      <c r="I740" s="256"/>
    </row>
    <row r="741" spans="1:11" s="214" customFormat="1" ht="11.25" outlineLevel="4">
      <c r="A741" s="252"/>
      <c r="B741" s="253"/>
      <c r="C741" s="254" t="s">
        <v>314</v>
      </c>
      <c r="D741" s="253"/>
      <c r="E741" s="44">
        <v>7.6</v>
      </c>
      <c r="F741" s="255"/>
      <c r="G741" s="46"/>
      <c r="H741" s="255"/>
      <c r="I741" s="256"/>
    </row>
    <row r="742" spans="1:11" s="214" customFormat="1" ht="11.25" outlineLevel="4">
      <c r="A742" s="252"/>
      <c r="B742" s="253"/>
      <c r="C742" s="254" t="s">
        <v>362</v>
      </c>
      <c r="D742" s="253"/>
      <c r="E742" s="44">
        <v>9.1</v>
      </c>
      <c r="F742" s="255"/>
      <c r="G742" s="46"/>
      <c r="H742" s="255"/>
      <c r="I742" s="256"/>
    </row>
    <row r="743" spans="1:11" s="214" customFormat="1" ht="11.25" outlineLevel="4">
      <c r="A743" s="252"/>
      <c r="B743" s="253"/>
      <c r="C743" s="254" t="s">
        <v>363</v>
      </c>
      <c r="D743" s="253"/>
      <c r="E743" s="44">
        <v>8.3999999999999986</v>
      </c>
      <c r="F743" s="255"/>
      <c r="G743" s="46"/>
      <c r="H743" s="255"/>
      <c r="I743" s="256"/>
    </row>
    <row r="744" spans="1:11" s="214" customFormat="1" ht="11.25" outlineLevel="4">
      <c r="A744" s="252"/>
      <c r="B744" s="253"/>
      <c r="C744" s="254" t="s">
        <v>317</v>
      </c>
      <c r="D744" s="253"/>
      <c r="E744" s="44">
        <v>7.6</v>
      </c>
      <c r="F744" s="255"/>
      <c r="G744" s="46"/>
      <c r="H744" s="255"/>
      <c r="I744" s="256"/>
    </row>
    <row r="745" spans="1:11" s="214" customFormat="1" ht="11.25" outlineLevel="4">
      <c r="A745" s="252"/>
      <c r="B745" s="253"/>
      <c r="C745" s="254" t="s">
        <v>428</v>
      </c>
      <c r="D745" s="253"/>
      <c r="E745" s="44">
        <v>14.7</v>
      </c>
      <c r="F745" s="255"/>
      <c r="G745" s="46"/>
      <c r="H745" s="255"/>
      <c r="I745" s="256"/>
    </row>
    <row r="746" spans="1:11" s="214" customFormat="1" ht="11.25" outlineLevel="4">
      <c r="A746" s="252"/>
      <c r="B746" s="253"/>
      <c r="C746" s="254" t="s">
        <v>271</v>
      </c>
      <c r="D746" s="253"/>
      <c r="E746" s="44">
        <v>8.1</v>
      </c>
      <c r="F746" s="255"/>
      <c r="G746" s="46"/>
      <c r="H746" s="255"/>
      <c r="I746" s="256"/>
    </row>
    <row r="747" spans="1:11" s="214" customFormat="1" ht="11.25" outlineLevel="4">
      <c r="A747" s="252"/>
      <c r="B747" s="253"/>
      <c r="C747" s="254" t="s">
        <v>649</v>
      </c>
      <c r="D747" s="253"/>
      <c r="E747" s="44">
        <v>15.3</v>
      </c>
      <c r="F747" s="255"/>
      <c r="G747" s="46"/>
      <c r="H747" s="255"/>
      <c r="I747" s="256"/>
    </row>
    <row r="748" spans="1:11" s="214" customFormat="1" ht="11.25" outlineLevel="4">
      <c r="A748" s="252"/>
      <c r="B748" s="253"/>
      <c r="C748" s="254" t="s">
        <v>1</v>
      </c>
      <c r="D748" s="253"/>
      <c r="E748" s="44">
        <v>144.5</v>
      </c>
      <c r="F748" s="255"/>
      <c r="G748" s="46"/>
      <c r="H748" s="255"/>
      <c r="I748" s="256"/>
    </row>
    <row r="749" spans="1:11" s="213" customFormat="1" ht="12" outlineLevel="3">
      <c r="A749" s="246">
        <v>32</v>
      </c>
      <c r="B749" s="247" t="s">
        <v>153</v>
      </c>
      <c r="C749" s="248" t="s">
        <v>651</v>
      </c>
      <c r="D749" s="249" t="s">
        <v>5</v>
      </c>
      <c r="E749" s="39">
        <v>1563.1</v>
      </c>
      <c r="F749" s="250">
        <v>0</v>
      </c>
      <c r="G749" s="39">
        <f>E749*(1+F749/100)</f>
        <v>1563.1</v>
      </c>
      <c r="H749" s="250"/>
      <c r="I749" s="251">
        <f>G749*H749</f>
        <v>0</v>
      </c>
      <c r="K749" s="213" t="s">
        <v>2440</v>
      </c>
    </row>
    <row r="750" spans="1:11" s="214" customFormat="1" ht="11.25" outlineLevel="4">
      <c r="A750" s="252"/>
      <c r="B750" s="253"/>
      <c r="C750" s="254" t="s">
        <v>463</v>
      </c>
      <c r="D750" s="253"/>
      <c r="E750" s="44">
        <v>0</v>
      </c>
      <c r="F750" s="255"/>
      <c r="G750" s="46"/>
      <c r="H750" s="255"/>
      <c r="I750" s="256"/>
    </row>
    <row r="751" spans="1:11" s="214" customFormat="1" ht="11.25" outlineLevel="4">
      <c r="A751" s="252"/>
      <c r="B751" s="253"/>
      <c r="C751" s="254" t="s">
        <v>235</v>
      </c>
      <c r="D751" s="253"/>
      <c r="E751" s="44">
        <v>745.4</v>
      </c>
      <c r="F751" s="255"/>
      <c r="G751" s="46"/>
      <c r="H751" s="255"/>
      <c r="I751" s="256"/>
    </row>
    <row r="752" spans="1:11" s="214" customFormat="1" ht="11.25" outlineLevel="4">
      <c r="A752" s="252"/>
      <c r="B752" s="253"/>
      <c r="C752" s="254" t="s">
        <v>237</v>
      </c>
      <c r="D752" s="253"/>
      <c r="E752" s="44">
        <v>817.7</v>
      </c>
      <c r="F752" s="255"/>
      <c r="G752" s="46"/>
      <c r="H752" s="255"/>
      <c r="I752" s="256"/>
    </row>
    <row r="753" spans="1:11" s="214" customFormat="1" ht="11.25" outlineLevel="4">
      <c r="A753" s="252"/>
      <c r="B753" s="253"/>
      <c r="C753" s="254" t="s">
        <v>1</v>
      </c>
      <c r="D753" s="253"/>
      <c r="E753" s="44">
        <v>1563.1</v>
      </c>
      <c r="F753" s="255"/>
      <c r="G753" s="46"/>
      <c r="H753" s="255"/>
      <c r="I753" s="256"/>
    </row>
    <row r="754" spans="1:11" s="213" customFormat="1" ht="12" outlineLevel="3">
      <c r="A754" s="246">
        <v>33</v>
      </c>
      <c r="B754" s="247" t="s">
        <v>101</v>
      </c>
      <c r="C754" s="248" t="s">
        <v>594</v>
      </c>
      <c r="D754" s="249" t="s">
        <v>5</v>
      </c>
      <c r="E754" s="39">
        <v>3126.2</v>
      </c>
      <c r="F754" s="250">
        <v>0</v>
      </c>
      <c r="G754" s="39">
        <f>E754*(1+F754/100)</f>
        <v>3126.2</v>
      </c>
      <c r="H754" s="250"/>
      <c r="I754" s="251">
        <f>G754*H754</f>
        <v>0</v>
      </c>
    </row>
    <row r="755" spans="1:11" s="214" customFormat="1" ht="11.25" outlineLevel="4">
      <c r="A755" s="252"/>
      <c r="B755" s="253"/>
      <c r="C755" s="254" t="s">
        <v>463</v>
      </c>
      <c r="D755" s="253"/>
      <c r="E755" s="44">
        <v>0</v>
      </c>
      <c r="F755" s="255"/>
      <c r="G755" s="46"/>
      <c r="H755" s="255"/>
      <c r="I755" s="256"/>
    </row>
    <row r="756" spans="1:11" s="214" customFormat="1" ht="11.25" outlineLevel="4">
      <c r="A756" s="252"/>
      <c r="B756" s="253"/>
      <c r="C756" s="254" t="s">
        <v>327</v>
      </c>
      <c r="D756" s="253"/>
      <c r="E756" s="44">
        <v>1490.8</v>
      </c>
      <c r="F756" s="255"/>
      <c r="G756" s="46"/>
      <c r="H756" s="255"/>
      <c r="I756" s="256"/>
    </row>
    <row r="757" spans="1:11" s="214" customFormat="1" ht="11.25" outlineLevel="4">
      <c r="A757" s="252"/>
      <c r="B757" s="253"/>
      <c r="C757" s="254" t="s">
        <v>329</v>
      </c>
      <c r="D757" s="253"/>
      <c r="E757" s="44">
        <v>1635.4</v>
      </c>
      <c r="F757" s="255"/>
      <c r="G757" s="46"/>
      <c r="H757" s="255"/>
      <c r="I757" s="256"/>
    </row>
    <row r="758" spans="1:11" s="214" customFormat="1" ht="11.25" outlineLevel="4">
      <c r="A758" s="252"/>
      <c r="B758" s="253"/>
      <c r="C758" s="254" t="s">
        <v>1</v>
      </c>
      <c r="D758" s="253"/>
      <c r="E758" s="44">
        <v>3126.2</v>
      </c>
      <c r="F758" s="255"/>
      <c r="G758" s="46"/>
      <c r="H758" s="255"/>
      <c r="I758" s="256"/>
    </row>
    <row r="759" spans="1:11" s="213" customFormat="1" ht="12" outlineLevel="3">
      <c r="A759" s="246">
        <v>34</v>
      </c>
      <c r="B759" s="247" t="s">
        <v>154</v>
      </c>
      <c r="C759" s="248" t="s">
        <v>638</v>
      </c>
      <c r="D759" s="249" t="s">
        <v>5</v>
      </c>
      <c r="E759" s="39">
        <v>1805.2</v>
      </c>
      <c r="F759" s="250">
        <v>0</v>
      </c>
      <c r="G759" s="39">
        <f>E759*(1+F759/100)</f>
        <v>1805.2</v>
      </c>
      <c r="H759" s="250"/>
      <c r="I759" s="251">
        <f>G759*H759</f>
        <v>0</v>
      </c>
      <c r="K759" s="213" t="s">
        <v>2440</v>
      </c>
    </row>
    <row r="760" spans="1:11" s="214" customFormat="1" ht="22.5" outlineLevel="4">
      <c r="A760" s="252"/>
      <c r="B760" s="253"/>
      <c r="C760" s="254" t="s">
        <v>613</v>
      </c>
      <c r="D760" s="253"/>
      <c r="E760" s="44">
        <v>1158.98</v>
      </c>
      <c r="F760" s="255"/>
      <c r="G760" s="46"/>
      <c r="H760" s="255"/>
      <c r="I760" s="256"/>
    </row>
    <row r="761" spans="1:11" s="214" customFormat="1" ht="11.25" outlineLevel="4">
      <c r="A761" s="252"/>
      <c r="B761" s="253"/>
      <c r="C761" s="254" t="s">
        <v>1821</v>
      </c>
      <c r="D761" s="253"/>
      <c r="E761" s="44">
        <f>286.35*1+48*0.7</f>
        <v>319.95000000000005</v>
      </c>
      <c r="F761" s="255"/>
      <c r="G761" s="46"/>
      <c r="H761" s="255"/>
      <c r="I761" s="256"/>
    </row>
    <row r="762" spans="1:11" s="214" customFormat="1" ht="11.25" outlineLevel="4">
      <c r="A762" s="252"/>
      <c r="B762" s="253"/>
      <c r="C762" s="254" t="s">
        <v>1</v>
      </c>
      <c r="D762" s="253"/>
      <c r="E762" s="44">
        <v>1478.93</v>
      </c>
      <c r="F762" s="255"/>
      <c r="G762" s="46"/>
      <c r="H762" s="255"/>
      <c r="I762" s="256"/>
    </row>
    <row r="763" spans="1:11" s="214" customFormat="1" ht="11.25" outlineLevel="4">
      <c r="A763" s="252"/>
      <c r="B763" s="253"/>
      <c r="C763" s="254" t="s">
        <v>442</v>
      </c>
      <c r="D763" s="253"/>
      <c r="E763" s="44">
        <v>0</v>
      </c>
      <c r="F763" s="255"/>
      <c r="G763" s="46"/>
      <c r="H763" s="255"/>
      <c r="I763" s="256"/>
    </row>
    <row r="764" spans="1:11" s="214" customFormat="1" ht="11.25" outlineLevel="4">
      <c r="A764" s="252"/>
      <c r="B764" s="253"/>
      <c r="C764" s="254" t="s">
        <v>350</v>
      </c>
      <c r="D764" s="253"/>
      <c r="E764" s="44">
        <v>26</v>
      </c>
      <c r="F764" s="255"/>
      <c r="G764" s="46"/>
      <c r="H764" s="255"/>
      <c r="I764" s="256"/>
    </row>
    <row r="765" spans="1:11" s="214" customFormat="1" ht="11.25" outlineLevel="4">
      <c r="A765" s="252"/>
      <c r="B765" s="253"/>
      <c r="C765" s="254" t="s">
        <v>377</v>
      </c>
      <c r="D765" s="253"/>
      <c r="E765" s="44">
        <v>28</v>
      </c>
      <c r="F765" s="255"/>
      <c r="G765" s="46"/>
      <c r="H765" s="255"/>
      <c r="I765" s="256"/>
    </row>
    <row r="766" spans="1:11" s="214" customFormat="1" ht="11.25" outlineLevel="4">
      <c r="A766" s="252"/>
      <c r="B766" s="253"/>
      <c r="C766" s="254" t="s">
        <v>586</v>
      </c>
      <c r="D766" s="253"/>
      <c r="E766" s="44">
        <v>17.7</v>
      </c>
      <c r="F766" s="255"/>
      <c r="G766" s="46"/>
      <c r="H766" s="255"/>
      <c r="I766" s="256"/>
    </row>
    <row r="767" spans="1:11" s="214" customFormat="1" ht="22.5" outlineLevel="4">
      <c r="A767" s="252"/>
      <c r="B767" s="253"/>
      <c r="C767" s="254" t="s">
        <v>696</v>
      </c>
      <c r="D767" s="253"/>
      <c r="E767" s="44">
        <v>88.699999999999989</v>
      </c>
      <c r="F767" s="255"/>
      <c r="G767" s="46"/>
      <c r="H767" s="255"/>
      <c r="I767" s="256"/>
    </row>
    <row r="768" spans="1:11" s="214" customFormat="1" ht="11.25" outlineLevel="4">
      <c r="A768" s="252"/>
      <c r="B768" s="253"/>
      <c r="C768" s="254" t="s">
        <v>1</v>
      </c>
      <c r="D768" s="253"/>
      <c r="E768" s="44">
        <v>160.39999999999998</v>
      </c>
      <c r="F768" s="255"/>
      <c r="G768" s="46"/>
      <c r="H768" s="255"/>
      <c r="I768" s="256"/>
    </row>
    <row r="769" spans="1:11" s="214" customFormat="1" ht="11.25" outlineLevel="4">
      <c r="A769" s="252"/>
      <c r="B769" s="253"/>
      <c r="C769" s="254" t="s">
        <v>443</v>
      </c>
      <c r="D769" s="253"/>
      <c r="E769" s="44">
        <v>0</v>
      </c>
      <c r="F769" s="255"/>
      <c r="G769" s="46"/>
      <c r="H769" s="255"/>
      <c r="I769" s="256"/>
    </row>
    <row r="770" spans="1:11" s="214" customFormat="1" ht="11.25" outlineLevel="4">
      <c r="A770" s="252"/>
      <c r="B770" s="253"/>
      <c r="C770" s="254" t="s">
        <v>378</v>
      </c>
      <c r="D770" s="253"/>
      <c r="E770" s="44">
        <v>42</v>
      </c>
      <c r="F770" s="255"/>
      <c r="G770" s="46"/>
      <c r="H770" s="255"/>
      <c r="I770" s="256"/>
    </row>
    <row r="771" spans="1:11" s="214" customFormat="1" ht="11.25" outlineLevel="4">
      <c r="A771" s="252"/>
      <c r="B771" s="253"/>
      <c r="C771" s="254" t="s">
        <v>593</v>
      </c>
      <c r="D771" s="253"/>
      <c r="E771" s="44">
        <v>45.43</v>
      </c>
      <c r="F771" s="255"/>
      <c r="G771" s="46"/>
      <c r="H771" s="255"/>
      <c r="I771" s="256"/>
    </row>
    <row r="772" spans="1:11" s="214" customFormat="1" ht="11.25" outlineLevel="4">
      <c r="A772" s="252"/>
      <c r="B772" s="253"/>
      <c r="C772" s="254" t="s">
        <v>340</v>
      </c>
      <c r="D772" s="253"/>
      <c r="E772" s="44">
        <v>37.5</v>
      </c>
      <c r="F772" s="255"/>
      <c r="G772" s="46"/>
      <c r="H772" s="255"/>
      <c r="I772" s="256"/>
    </row>
    <row r="773" spans="1:11" s="214" customFormat="1" ht="11.25" outlineLevel="4">
      <c r="A773" s="252"/>
      <c r="B773" s="253"/>
      <c r="C773" s="254" t="s">
        <v>558</v>
      </c>
      <c r="D773" s="253"/>
      <c r="E773" s="44">
        <v>27</v>
      </c>
      <c r="F773" s="255"/>
      <c r="G773" s="46"/>
      <c r="H773" s="255"/>
      <c r="I773" s="256"/>
    </row>
    <row r="774" spans="1:11" s="214" customFormat="1" ht="11.25" outlineLevel="4">
      <c r="A774" s="252"/>
      <c r="B774" s="253"/>
      <c r="C774" s="254" t="s">
        <v>575</v>
      </c>
      <c r="D774" s="253"/>
      <c r="E774" s="44">
        <v>13.94</v>
      </c>
      <c r="F774" s="255"/>
      <c r="G774" s="46"/>
      <c r="H774" s="255"/>
      <c r="I774" s="256"/>
    </row>
    <row r="775" spans="1:11" s="214" customFormat="1" ht="11.25" outlineLevel="4">
      <c r="A775" s="252"/>
      <c r="B775" s="253"/>
      <c r="C775" s="254" t="s">
        <v>1</v>
      </c>
      <c r="D775" s="253"/>
      <c r="E775" s="44">
        <v>165.87</v>
      </c>
      <c r="F775" s="255"/>
      <c r="G775" s="46"/>
      <c r="H775" s="255"/>
      <c r="I775" s="256"/>
    </row>
    <row r="776" spans="1:11" s="213" customFormat="1" ht="24" outlineLevel="3">
      <c r="A776" s="246">
        <v>35</v>
      </c>
      <c r="B776" s="247" t="s">
        <v>191</v>
      </c>
      <c r="C776" s="248" t="s">
        <v>735</v>
      </c>
      <c r="D776" s="249" t="s">
        <v>0</v>
      </c>
      <c r="E776" s="39">
        <f>SUM(I445:I759)/100</f>
        <v>0</v>
      </c>
      <c r="F776" s="250">
        <v>0</v>
      </c>
      <c r="G776" s="39">
        <f>E776*(1+F776/100)</f>
        <v>0</v>
      </c>
      <c r="H776" s="250"/>
      <c r="I776" s="251">
        <f>G776*H776</f>
        <v>0</v>
      </c>
      <c r="K776" s="213" t="s">
        <v>2440</v>
      </c>
    </row>
    <row r="777" spans="1:11" s="262" customFormat="1" ht="12.75" customHeight="1" outlineLevel="3">
      <c r="A777" s="257"/>
      <c r="B777" s="258"/>
      <c r="C777" s="259"/>
      <c r="D777" s="258"/>
      <c r="E777" s="54"/>
      <c r="F777" s="260"/>
      <c r="G777" s="54"/>
      <c r="H777" s="260"/>
      <c r="I777" s="261"/>
    </row>
    <row r="778" spans="1:11" s="245" customFormat="1" ht="16.5" customHeight="1" outlineLevel="2">
      <c r="A778" s="240"/>
      <c r="B778" s="241"/>
      <c r="C778" s="241" t="s">
        <v>560</v>
      </c>
      <c r="D778" s="242"/>
      <c r="E778" s="33"/>
      <c r="F778" s="243"/>
      <c r="G778" s="33"/>
      <c r="H778" s="243"/>
      <c r="I778" s="244">
        <f>SUBTOTAL(9,I779:I793)</f>
        <v>0</v>
      </c>
    </row>
    <row r="779" spans="1:11" s="213" customFormat="1" ht="24" outlineLevel="3">
      <c r="A779" s="246">
        <v>1</v>
      </c>
      <c r="B779" s="247" t="s">
        <v>157</v>
      </c>
      <c r="C779" s="248" t="s">
        <v>772</v>
      </c>
      <c r="D779" s="249" t="s">
        <v>5</v>
      </c>
      <c r="E779" s="39">
        <v>2040.2499999999998</v>
      </c>
      <c r="F779" s="250">
        <v>0</v>
      </c>
      <c r="G779" s="39">
        <f>E779*(1+F779/100)</f>
        <v>2040.2499999999998</v>
      </c>
      <c r="H779" s="250"/>
      <c r="I779" s="251">
        <f>G779*H779</f>
        <v>0</v>
      </c>
      <c r="K779" s="213" t="s">
        <v>2440</v>
      </c>
    </row>
    <row r="780" spans="1:11" s="214" customFormat="1" ht="11.25" outlineLevel="4">
      <c r="A780" s="252"/>
      <c r="B780" s="253"/>
      <c r="C780" s="254" t="s">
        <v>430</v>
      </c>
      <c r="D780" s="253"/>
      <c r="E780" s="44">
        <v>0</v>
      </c>
      <c r="F780" s="255"/>
      <c r="G780" s="46"/>
      <c r="H780" s="255"/>
      <c r="I780" s="256"/>
    </row>
    <row r="781" spans="1:11" s="214" customFormat="1" ht="11.25" outlineLevel="4">
      <c r="A781" s="252"/>
      <c r="B781" s="253"/>
      <c r="C781" s="254" t="s">
        <v>20</v>
      </c>
      <c r="D781" s="253"/>
      <c r="E781" s="44">
        <v>0</v>
      </c>
      <c r="F781" s="255"/>
      <c r="G781" s="46"/>
      <c r="H781" s="255"/>
      <c r="I781" s="256"/>
    </row>
    <row r="782" spans="1:11" s="214" customFormat="1" ht="11.25" outlineLevel="4">
      <c r="A782" s="252"/>
      <c r="B782" s="253"/>
      <c r="C782" s="254" t="s">
        <v>351</v>
      </c>
      <c r="D782" s="253"/>
      <c r="E782" s="44">
        <v>358.38</v>
      </c>
      <c r="F782" s="255"/>
      <c r="G782" s="46"/>
      <c r="H782" s="255"/>
      <c r="I782" s="256"/>
    </row>
    <row r="783" spans="1:11" s="214" customFormat="1" ht="11.25" outlineLevel="4">
      <c r="A783" s="252"/>
      <c r="B783" s="253"/>
      <c r="C783" s="254" t="s">
        <v>352</v>
      </c>
      <c r="D783" s="253"/>
      <c r="E783" s="44">
        <v>303.5</v>
      </c>
      <c r="F783" s="255"/>
      <c r="G783" s="46"/>
      <c r="H783" s="255"/>
      <c r="I783" s="256"/>
    </row>
    <row r="784" spans="1:11" s="214" customFormat="1" ht="11.25" outlineLevel="4">
      <c r="A784" s="252"/>
      <c r="B784" s="253"/>
      <c r="C784" s="254" t="s">
        <v>353</v>
      </c>
      <c r="D784" s="253"/>
      <c r="E784" s="44">
        <v>545.28</v>
      </c>
      <c r="F784" s="255"/>
      <c r="G784" s="46"/>
      <c r="H784" s="255"/>
      <c r="I784" s="256"/>
    </row>
    <row r="785" spans="1:11" s="214" customFormat="1" ht="11.25" outlineLevel="4">
      <c r="A785" s="252"/>
      <c r="B785" s="253"/>
      <c r="C785" s="254" t="s">
        <v>348</v>
      </c>
      <c r="D785" s="253"/>
      <c r="E785" s="44">
        <v>62.52</v>
      </c>
      <c r="F785" s="255"/>
      <c r="G785" s="46"/>
      <c r="H785" s="255"/>
      <c r="I785" s="256"/>
    </row>
    <row r="786" spans="1:11" s="214" customFormat="1" ht="11.25" outlineLevel="4">
      <c r="A786" s="252"/>
      <c r="B786" s="253"/>
      <c r="C786" s="254" t="s">
        <v>319</v>
      </c>
      <c r="D786" s="253"/>
      <c r="E786" s="44">
        <v>0</v>
      </c>
      <c r="F786" s="255"/>
      <c r="G786" s="46"/>
      <c r="H786" s="255"/>
      <c r="I786" s="256"/>
    </row>
    <row r="787" spans="1:11" s="214" customFormat="1" ht="11.25" outlineLevel="4">
      <c r="A787" s="252"/>
      <c r="B787" s="253"/>
      <c r="C787" s="254" t="s">
        <v>48</v>
      </c>
      <c r="D787" s="253"/>
      <c r="E787" s="44">
        <v>0</v>
      </c>
      <c r="F787" s="255"/>
      <c r="G787" s="46"/>
      <c r="H787" s="255"/>
      <c r="I787" s="256"/>
    </row>
    <row r="788" spans="1:11" s="214" customFormat="1" ht="11.25" outlineLevel="4">
      <c r="A788" s="252"/>
      <c r="B788" s="253"/>
      <c r="C788" s="254" t="s">
        <v>331</v>
      </c>
      <c r="D788" s="253"/>
      <c r="E788" s="44">
        <v>199.83500000000001</v>
      </c>
      <c r="F788" s="255"/>
      <c r="G788" s="46"/>
      <c r="H788" s="255"/>
      <c r="I788" s="256"/>
    </row>
    <row r="789" spans="1:11" s="214" customFormat="1" ht="11.25" outlineLevel="4">
      <c r="A789" s="252"/>
      <c r="B789" s="253"/>
      <c r="C789" s="254" t="s">
        <v>334</v>
      </c>
      <c r="D789" s="253"/>
      <c r="E789" s="44">
        <v>217.69499999999999</v>
      </c>
      <c r="F789" s="255"/>
      <c r="G789" s="46"/>
      <c r="H789" s="255"/>
      <c r="I789" s="256"/>
    </row>
    <row r="790" spans="1:11" s="214" customFormat="1" ht="11.25" outlineLevel="4">
      <c r="A790" s="252"/>
      <c r="B790" s="253"/>
      <c r="C790" s="254" t="s">
        <v>337</v>
      </c>
      <c r="D790" s="253"/>
      <c r="E790" s="44">
        <v>353.04</v>
      </c>
      <c r="F790" s="255"/>
      <c r="G790" s="46"/>
      <c r="H790" s="255"/>
      <c r="I790" s="256"/>
    </row>
    <row r="791" spans="1:11" s="214" customFormat="1" ht="11.25" outlineLevel="4">
      <c r="A791" s="252"/>
      <c r="B791" s="253"/>
      <c r="C791" s="254" t="s">
        <v>1</v>
      </c>
      <c r="D791" s="253"/>
      <c r="E791" s="44">
        <v>2040.2499999999998</v>
      </c>
      <c r="F791" s="255"/>
      <c r="G791" s="46"/>
      <c r="H791" s="255"/>
      <c r="I791" s="256"/>
    </row>
    <row r="792" spans="1:11" s="213" customFormat="1" ht="24" outlineLevel="3">
      <c r="A792" s="246">
        <v>2</v>
      </c>
      <c r="B792" s="247" t="s">
        <v>192</v>
      </c>
      <c r="C792" s="248" t="s">
        <v>736</v>
      </c>
      <c r="D792" s="249" t="s">
        <v>0</v>
      </c>
      <c r="E792" s="39">
        <f>SUM(I779:I779)/100</f>
        <v>0</v>
      </c>
      <c r="F792" s="250">
        <v>0</v>
      </c>
      <c r="G792" s="39">
        <f>E792*(1+F792/100)</f>
        <v>0</v>
      </c>
      <c r="H792" s="250"/>
      <c r="I792" s="251">
        <f>G792*H792</f>
        <v>0</v>
      </c>
      <c r="K792" s="213" t="s">
        <v>2440</v>
      </c>
    </row>
    <row r="793" spans="1:11" s="262" customFormat="1" ht="12.75" customHeight="1" outlineLevel="3">
      <c r="A793" s="257"/>
      <c r="B793" s="258"/>
      <c r="C793" s="259"/>
      <c r="D793" s="258"/>
      <c r="E793" s="54"/>
      <c r="F793" s="260"/>
      <c r="G793" s="54"/>
      <c r="H793" s="260"/>
      <c r="I793" s="261"/>
    </row>
    <row r="794" spans="1:11" s="245" customFormat="1" ht="16.5" customHeight="1" outlineLevel="2">
      <c r="A794" s="240"/>
      <c r="B794" s="241"/>
      <c r="C794" s="241" t="s">
        <v>601</v>
      </c>
      <c r="D794" s="242"/>
      <c r="E794" s="33"/>
      <c r="F794" s="243"/>
      <c r="G794" s="33"/>
      <c r="H794" s="243"/>
      <c r="I794" s="244">
        <f>SUBTOTAL(9,I796:I801)</f>
        <v>0</v>
      </c>
    </row>
    <row r="795" spans="1:11" s="266" customFormat="1" ht="12" customHeight="1" outlineLevel="3">
      <c r="A795" s="59"/>
      <c r="B795" s="60"/>
      <c r="C795" s="61" t="s">
        <v>836</v>
      </c>
      <c r="D795" s="62"/>
      <c r="E795" s="62"/>
      <c r="F795" s="62"/>
      <c r="G795" s="63"/>
      <c r="H795" s="264"/>
      <c r="I795" s="265"/>
    </row>
    <row r="796" spans="1:11" s="266" customFormat="1" ht="36" outlineLevel="3">
      <c r="A796" s="64">
        <v>1</v>
      </c>
      <c r="B796" s="65" t="s">
        <v>947</v>
      </c>
      <c r="C796" s="66" t="s">
        <v>948</v>
      </c>
      <c r="D796" s="67" t="s">
        <v>949</v>
      </c>
      <c r="E796" s="67">
        <v>135</v>
      </c>
      <c r="F796" s="250">
        <v>0</v>
      </c>
      <c r="G796" s="39">
        <f t="shared" ref="G796:G799" si="6">E796*(1+F796/100)</f>
        <v>135</v>
      </c>
      <c r="H796" s="69"/>
      <c r="I796" s="70">
        <f t="shared" ref="I796:I799" si="7">G796*H796</f>
        <v>0</v>
      </c>
      <c r="J796" s="266">
        <v>0.41</v>
      </c>
    </row>
    <row r="797" spans="1:11" s="266" customFormat="1" ht="36" outlineLevel="3">
      <c r="A797" s="64">
        <v>2</v>
      </c>
      <c r="B797" s="65" t="s">
        <v>950</v>
      </c>
      <c r="C797" s="66" t="s">
        <v>951</v>
      </c>
      <c r="D797" s="67" t="s">
        <v>949</v>
      </c>
      <c r="E797" s="67">
        <v>135</v>
      </c>
      <c r="F797" s="250">
        <v>0</v>
      </c>
      <c r="G797" s="39">
        <f t="shared" si="6"/>
        <v>135</v>
      </c>
      <c r="H797" s="69"/>
      <c r="I797" s="70">
        <f t="shared" si="7"/>
        <v>0</v>
      </c>
      <c r="J797" s="266">
        <v>0.67</v>
      </c>
    </row>
    <row r="798" spans="1:11" s="266" customFormat="1" ht="24" outlineLevel="3">
      <c r="A798" s="64">
        <v>3</v>
      </c>
      <c r="B798" s="65" t="s">
        <v>952</v>
      </c>
      <c r="C798" s="66" t="s">
        <v>953</v>
      </c>
      <c r="D798" s="67" t="s">
        <v>949</v>
      </c>
      <c r="E798" s="67">
        <v>144</v>
      </c>
      <c r="F798" s="250">
        <v>0</v>
      </c>
      <c r="G798" s="39">
        <f t="shared" si="6"/>
        <v>144</v>
      </c>
      <c r="H798" s="69"/>
      <c r="I798" s="70">
        <f t="shared" si="7"/>
        <v>0</v>
      </c>
      <c r="J798" s="266">
        <v>0.63</v>
      </c>
    </row>
    <row r="799" spans="1:11" s="266" customFormat="1" ht="36" outlineLevel="3">
      <c r="A799" s="64">
        <v>4</v>
      </c>
      <c r="B799" s="65" t="s">
        <v>954</v>
      </c>
      <c r="C799" s="66" t="s">
        <v>955</v>
      </c>
      <c r="D799" s="67" t="s">
        <v>949</v>
      </c>
      <c r="E799" s="67">
        <v>10</v>
      </c>
      <c r="F799" s="250">
        <v>0</v>
      </c>
      <c r="G799" s="39">
        <f t="shared" si="6"/>
        <v>10</v>
      </c>
      <c r="H799" s="69"/>
      <c r="I799" s="70">
        <f t="shared" si="7"/>
        <v>0</v>
      </c>
      <c r="J799" s="266">
        <v>0.34</v>
      </c>
    </row>
    <row r="800" spans="1:11" s="213" customFormat="1" ht="12" customHeight="1" outlineLevel="3">
      <c r="A800" s="246">
        <v>5</v>
      </c>
      <c r="B800" s="247" t="s">
        <v>193</v>
      </c>
      <c r="C800" s="248" t="s">
        <v>726</v>
      </c>
      <c r="D800" s="249" t="s">
        <v>0</v>
      </c>
      <c r="E800" s="39">
        <f>SUM(I796:I799)/100</f>
        <v>0</v>
      </c>
      <c r="F800" s="250">
        <v>0</v>
      </c>
      <c r="G800" s="39">
        <f>E800*(1+F800/100)</f>
        <v>0</v>
      </c>
      <c r="H800" s="250"/>
      <c r="I800" s="251">
        <f>G800*H800</f>
        <v>0</v>
      </c>
      <c r="K800" s="213" t="s">
        <v>2440</v>
      </c>
    </row>
    <row r="801" spans="1:10" s="262" customFormat="1" ht="12.75" customHeight="1" outlineLevel="3">
      <c r="A801" s="257"/>
      <c r="B801" s="258"/>
      <c r="C801" s="259"/>
      <c r="D801" s="258"/>
      <c r="E801" s="54"/>
      <c r="F801" s="260"/>
      <c r="G801" s="54"/>
      <c r="H801" s="260"/>
      <c r="I801" s="261"/>
    </row>
    <row r="802" spans="1:10" s="245" customFormat="1" ht="16.5" customHeight="1" outlineLevel="2">
      <c r="A802" s="240"/>
      <c r="B802" s="241"/>
      <c r="C802" s="241" t="s">
        <v>543</v>
      </c>
      <c r="D802" s="242"/>
      <c r="E802" s="33"/>
      <c r="F802" s="243"/>
      <c r="G802" s="33"/>
      <c r="H802" s="243"/>
      <c r="I802" s="244">
        <f>SUBTOTAL(9,I804:I857)</f>
        <v>0</v>
      </c>
    </row>
    <row r="803" spans="1:10" s="266" customFormat="1" ht="12" customHeight="1" outlineLevel="3">
      <c r="A803" s="59"/>
      <c r="B803" s="60"/>
      <c r="C803" s="61" t="s">
        <v>836</v>
      </c>
      <c r="D803" s="62"/>
      <c r="E803" s="62"/>
      <c r="F803" s="62"/>
      <c r="G803" s="63"/>
      <c r="H803" s="264"/>
      <c r="I803" s="265"/>
    </row>
    <row r="804" spans="1:10" s="266" customFormat="1" ht="72" outlineLevel="3">
      <c r="A804" s="64">
        <v>1</v>
      </c>
      <c r="B804" s="65" t="s">
        <v>887</v>
      </c>
      <c r="C804" s="66" t="s">
        <v>2451</v>
      </c>
      <c r="D804" s="67" t="s">
        <v>838</v>
      </c>
      <c r="E804" s="68">
        <v>1</v>
      </c>
      <c r="F804" s="250">
        <v>0</v>
      </c>
      <c r="G804" s="39">
        <f t="shared" ref="G804:G855" si="8">E804*(1+F804/100)</f>
        <v>1</v>
      </c>
      <c r="H804" s="69"/>
      <c r="I804" s="70">
        <f t="shared" ref="I804:I855" si="9">G804*H804</f>
        <v>0</v>
      </c>
      <c r="J804" s="266">
        <f>2200*1.1+320</f>
        <v>2740</v>
      </c>
    </row>
    <row r="805" spans="1:10" s="266" customFormat="1" ht="24" outlineLevel="3">
      <c r="A805" s="64">
        <v>2</v>
      </c>
      <c r="B805" s="65" t="s">
        <v>888</v>
      </c>
      <c r="C805" s="66" t="s">
        <v>2452</v>
      </c>
      <c r="D805" s="67" t="s">
        <v>838</v>
      </c>
      <c r="E805" s="68">
        <v>1</v>
      </c>
      <c r="F805" s="250">
        <v>0</v>
      </c>
      <c r="G805" s="39">
        <f t="shared" si="8"/>
        <v>1</v>
      </c>
      <c r="H805" s="69"/>
      <c r="I805" s="70">
        <f t="shared" si="9"/>
        <v>0</v>
      </c>
    </row>
    <row r="806" spans="1:10" s="266" customFormat="1" outlineLevel="3">
      <c r="A806" s="64">
        <v>3</v>
      </c>
      <c r="B806" s="65" t="s">
        <v>889</v>
      </c>
      <c r="C806" s="66" t="s">
        <v>890</v>
      </c>
      <c r="D806" s="67" t="s">
        <v>838</v>
      </c>
      <c r="E806" s="68">
        <v>1</v>
      </c>
      <c r="F806" s="250">
        <v>0</v>
      </c>
      <c r="G806" s="39">
        <f t="shared" si="8"/>
        <v>1</v>
      </c>
      <c r="H806" s="69"/>
      <c r="I806" s="70">
        <f t="shared" si="9"/>
        <v>0</v>
      </c>
      <c r="J806" s="266">
        <f>2081+380</f>
        <v>2461</v>
      </c>
    </row>
    <row r="807" spans="1:10" s="266" customFormat="1" ht="72" outlineLevel="3">
      <c r="A807" s="64">
        <v>4</v>
      </c>
      <c r="B807" s="65" t="s">
        <v>891</v>
      </c>
      <c r="C807" s="66" t="s">
        <v>2453</v>
      </c>
      <c r="D807" s="67" t="s">
        <v>838</v>
      </c>
      <c r="E807" s="68">
        <v>6</v>
      </c>
      <c r="F807" s="250">
        <v>0</v>
      </c>
      <c r="G807" s="39">
        <f t="shared" si="8"/>
        <v>6</v>
      </c>
      <c r="H807" s="69"/>
      <c r="I807" s="70">
        <f t="shared" si="9"/>
        <v>0</v>
      </c>
    </row>
    <row r="808" spans="1:10" s="266" customFormat="1" ht="24" outlineLevel="3">
      <c r="A808" s="64">
        <v>5</v>
      </c>
      <c r="B808" s="65" t="s">
        <v>892</v>
      </c>
      <c r="C808" s="66" t="s">
        <v>2454</v>
      </c>
      <c r="D808" s="67" t="s">
        <v>838</v>
      </c>
      <c r="E808" s="68">
        <v>6</v>
      </c>
      <c r="F808" s="250">
        <v>0</v>
      </c>
      <c r="G808" s="39">
        <f t="shared" si="8"/>
        <v>6</v>
      </c>
      <c r="H808" s="69"/>
      <c r="I808" s="70">
        <f t="shared" si="9"/>
        <v>0</v>
      </c>
    </row>
    <row r="809" spans="1:10" s="266" customFormat="1" outlineLevel="3">
      <c r="A809" s="64">
        <v>6</v>
      </c>
      <c r="B809" s="65" t="s">
        <v>893</v>
      </c>
      <c r="C809" s="66" t="s">
        <v>2455</v>
      </c>
      <c r="D809" s="67" t="s">
        <v>838</v>
      </c>
      <c r="E809" s="68">
        <v>6</v>
      </c>
      <c r="F809" s="250">
        <v>0</v>
      </c>
      <c r="G809" s="39">
        <f t="shared" si="8"/>
        <v>6</v>
      </c>
      <c r="H809" s="69"/>
      <c r="I809" s="70">
        <f t="shared" si="9"/>
        <v>0</v>
      </c>
    </row>
    <row r="810" spans="1:10" s="266" customFormat="1" ht="72" outlineLevel="3">
      <c r="A810" s="64">
        <v>7</v>
      </c>
      <c r="B810" s="65" t="s">
        <v>894</v>
      </c>
      <c r="C810" s="66" t="s">
        <v>895</v>
      </c>
      <c r="D810" s="67" t="s">
        <v>838</v>
      </c>
      <c r="E810" s="68">
        <v>10</v>
      </c>
      <c r="F810" s="250">
        <v>0</v>
      </c>
      <c r="G810" s="39">
        <f t="shared" si="8"/>
        <v>10</v>
      </c>
      <c r="H810" s="69"/>
      <c r="I810" s="70">
        <f t="shared" si="9"/>
        <v>0</v>
      </c>
    </row>
    <row r="811" spans="1:10" s="266" customFormat="1" ht="24" outlineLevel="3">
      <c r="A811" s="64">
        <v>8</v>
      </c>
      <c r="B811" s="65" t="s">
        <v>896</v>
      </c>
      <c r="C811" s="66" t="s">
        <v>2456</v>
      </c>
      <c r="D811" s="67" t="s">
        <v>838</v>
      </c>
      <c r="E811" s="68">
        <v>8</v>
      </c>
      <c r="F811" s="250">
        <v>0</v>
      </c>
      <c r="G811" s="39">
        <f t="shared" si="8"/>
        <v>8</v>
      </c>
      <c r="H811" s="69"/>
      <c r="I811" s="70">
        <f t="shared" si="9"/>
        <v>0</v>
      </c>
    </row>
    <row r="812" spans="1:10" s="266" customFormat="1" ht="24" outlineLevel="3">
      <c r="A812" s="64">
        <v>9</v>
      </c>
      <c r="B812" s="65" t="s">
        <v>898</v>
      </c>
      <c r="C812" s="66" t="s">
        <v>2457</v>
      </c>
      <c r="D812" s="67" t="s">
        <v>838</v>
      </c>
      <c r="E812" s="68">
        <v>2</v>
      </c>
      <c r="F812" s="250">
        <v>0</v>
      </c>
      <c r="G812" s="39">
        <f t="shared" si="8"/>
        <v>2</v>
      </c>
      <c r="H812" s="69"/>
      <c r="I812" s="70">
        <f t="shared" si="9"/>
        <v>0</v>
      </c>
    </row>
    <row r="813" spans="1:10" s="266" customFormat="1" outlineLevel="3">
      <c r="A813" s="64">
        <v>10</v>
      </c>
      <c r="B813" s="65" t="s">
        <v>899</v>
      </c>
      <c r="C813" s="66" t="s">
        <v>890</v>
      </c>
      <c r="D813" s="67" t="s">
        <v>838</v>
      </c>
      <c r="E813" s="68">
        <v>4</v>
      </c>
      <c r="F813" s="250">
        <v>0</v>
      </c>
      <c r="G813" s="39">
        <f t="shared" si="8"/>
        <v>4</v>
      </c>
      <c r="H813" s="69"/>
      <c r="I813" s="70">
        <f t="shared" si="9"/>
        <v>0</v>
      </c>
    </row>
    <row r="814" spans="1:10" s="266" customFormat="1" outlineLevel="3">
      <c r="A814" s="64">
        <v>11</v>
      </c>
      <c r="B814" s="65" t="s">
        <v>900</v>
      </c>
      <c r="C814" s="66" t="s">
        <v>901</v>
      </c>
      <c r="D814" s="67" t="s">
        <v>838</v>
      </c>
      <c r="E814" s="68">
        <v>6</v>
      </c>
      <c r="F814" s="250">
        <v>0</v>
      </c>
      <c r="G814" s="39">
        <f t="shared" si="8"/>
        <v>6</v>
      </c>
      <c r="H814" s="69"/>
      <c r="I814" s="70">
        <f t="shared" si="9"/>
        <v>0</v>
      </c>
      <c r="J814" s="266">
        <f>1890+380</f>
        <v>2270</v>
      </c>
    </row>
    <row r="815" spans="1:10" s="266" customFormat="1" ht="84" outlineLevel="3">
      <c r="A815" s="64">
        <v>12</v>
      </c>
      <c r="B815" s="65" t="s">
        <v>902</v>
      </c>
      <c r="C815" s="66" t="s">
        <v>2458</v>
      </c>
      <c r="D815" s="67" t="s">
        <v>838</v>
      </c>
      <c r="E815" s="68">
        <v>2</v>
      </c>
      <c r="F815" s="250">
        <v>0</v>
      </c>
      <c r="G815" s="39">
        <f t="shared" si="8"/>
        <v>2</v>
      </c>
      <c r="H815" s="69"/>
      <c r="I815" s="70">
        <f t="shared" si="9"/>
        <v>0</v>
      </c>
      <c r="J815" s="266">
        <f>2750+1500*1.1</f>
        <v>4400</v>
      </c>
    </row>
    <row r="816" spans="1:10" s="266" customFormat="1" ht="24" outlineLevel="3">
      <c r="A816" s="64">
        <v>13</v>
      </c>
      <c r="B816" s="65" t="s">
        <v>903</v>
      </c>
      <c r="C816" s="66" t="s">
        <v>2456</v>
      </c>
      <c r="D816" s="67" t="s">
        <v>838</v>
      </c>
      <c r="E816" s="68">
        <v>2</v>
      </c>
      <c r="F816" s="250">
        <v>0</v>
      </c>
      <c r="G816" s="39">
        <f t="shared" si="8"/>
        <v>2</v>
      </c>
      <c r="H816" s="69"/>
      <c r="I816" s="70">
        <f t="shared" si="9"/>
        <v>0</v>
      </c>
    </row>
    <row r="817" spans="1:10" s="266" customFormat="1" ht="24" outlineLevel="3">
      <c r="A817" s="64">
        <v>14</v>
      </c>
      <c r="B817" s="65" t="s">
        <v>904</v>
      </c>
      <c r="C817" s="66" t="s">
        <v>905</v>
      </c>
      <c r="D817" s="67" t="s">
        <v>838</v>
      </c>
      <c r="E817" s="68">
        <v>2</v>
      </c>
      <c r="F817" s="250">
        <v>0</v>
      </c>
      <c r="G817" s="39">
        <f t="shared" si="8"/>
        <v>2</v>
      </c>
      <c r="H817" s="69"/>
      <c r="I817" s="70">
        <f t="shared" si="9"/>
        <v>0</v>
      </c>
    </row>
    <row r="818" spans="1:10" s="266" customFormat="1" ht="96" outlineLevel="3">
      <c r="A818" s="64">
        <v>15</v>
      </c>
      <c r="B818" s="65" t="s">
        <v>906</v>
      </c>
      <c r="C818" s="66" t="s">
        <v>2459</v>
      </c>
      <c r="D818" s="67" t="s">
        <v>838</v>
      </c>
      <c r="E818" s="68">
        <v>3</v>
      </c>
      <c r="F818" s="250">
        <v>0</v>
      </c>
      <c r="G818" s="39">
        <f t="shared" si="8"/>
        <v>3</v>
      </c>
      <c r="H818" s="69"/>
      <c r="I818" s="70">
        <f t="shared" si="9"/>
        <v>0</v>
      </c>
      <c r="J818" s="266">
        <f>2750+1500*1.1+2700*1.05</f>
        <v>7235</v>
      </c>
    </row>
    <row r="819" spans="1:10" s="266" customFormat="1" ht="24" outlineLevel="3">
      <c r="A819" s="64">
        <v>16</v>
      </c>
      <c r="B819" s="65" t="s">
        <v>907</v>
      </c>
      <c r="C819" s="66" t="s">
        <v>2456</v>
      </c>
      <c r="D819" s="67" t="s">
        <v>838</v>
      </c>
      <c r="E819" s="68">
        <v>3</v>
      </c>
      <c r="F819" s="250">
        <v>0</v>
      </c>
      <c r="G819" s="39">
        <f t="shared" si="8"/>
        <v>3</v>
      </c>
      <c r="H819" s="69"/>
      <c r="I819" s="70">
        <f t="shared" si="9"/>
        <v>0</v>
      </c>
    </row>
    <row r="820" spans="1:10" s="266" customFormat="1" ht="24" outlineLevel="3">
      <c r="A820" s="64">
        <v>17</v>
      </c>
      <c r="B820" s="65" t="s">
        <v>908</v>
      </c>
      <c r="C820" s="66" t="s">
        <v>905</v>
      </c>
      <c r="D820" s="67" t="s">
        <v>838</v>
      </c>
      <c r="E820" s="68">
        <v>3</v>
      </c>
      <c r="F820" s="250">
        <v>0</v>
      </c>
      <c r="G820" s="39">
        <f t="shared" si="8"/>
        <v>3</v>
      </c>
      <c r="H820" s="69"/>
      <c r="I820" s="70">
        <f t="shared" si="9"/>
        <v>0</v>
      </c>
    </row>
    <row r="821" spans="1:10" s="266" customFormat="1" ht="84" outlineLevel="3">
      <c r="A821" s="64">
        <v>18</v>
      </c>
      <c r="B821" s="65" t="s">
        <v>909</v>
      </c>
      <c r="C821" s="66" t="s">
        <v>2460</v>
      </c>
      <c r="D821" s="67" t="s">
        <v>838</v>
      </c>
      <c r="E821" s="68">
        <v>2</v>
      </c>
      <c r="F821" s="250">
        <v>0</v>
      </c>
      <c r="G821" s="39">
        <f t="shared" si="8"/>
        <v>2</v>
      </c>
      <c r="H821" s="69"/>
      <c r="I821" s="70">
        <f t="shared" si="9"/>
        <v>0</v>
      </c>
      <c r="J821" s="266">
        <f>2750+2700*1.05</f>
        <v>5585</v>
      </c>
    </row>
    <row r="822" spans="1:10" s="266" customFormat="1" ht="24" outlineLevel="3">
      <c r="A822" s="64">
        <v>19</v>
      </c>
      <c r="B822" s="65" t="s">
        <v>910</v>
      </c>
      <c r="C822" s="66" t="s">
        <v>2456</v>
      </c>
      <c r="D822" s="67" t="s">
        <v>838</v>
      </c>
      <c r="E822" s="68">
        <v>2</v>
      </c>
      <c r="F822" s="250">
        <v>0</v>
      </c>
      <c r="G822" s="39">
        <f t="shared" si="8"/>
        <v>2</v>
      </c>
      <c r="H822" s="69"/>
      <c r="I822" s="70">
        <f t="shared" si="9"/>
        <v>0</v>
      </c>
    </row>
    <row r="823" spans="1:10" s="266" customFormat="1" outlineLevel="3">
      <c r="A823" s="64">
        <v>20</v>
      </c>
      <c r="B823" s="65" t="s">
        <v>911</v>
      </c>
      <c r="C823" s="66" t="s">
        <v>912</v>
      </c>
      <c r="D823" s="67" t="s">
        <v>838</v>
      </c>
      <c r="E823" s="68">
        <v>2</v>
      </c>
      <c r="F823" s="250">
        <v>0</v>
      </c>
      <c r="G823" s="39">
        <f t="shared" si="8"/>
        <v>2</v>
      </c>
      <c r="H823" s="69"/>
      <c r="I823" s="70">
        <f t="shared" si="9"/>
        <v>0</v>
      </c>
    </row>
    <row r="824" spans="1:10" s="266" customFormat="1" ht="72" outlineLevel="3">
      <c r="A824" s="64">
        <v>21</v>
      </c>
      <c r="B824" s="65" t="s">
        <v>913</v>
      </c>
      <c r="C824" s="66" t="s">
        <v>2461</v>
      </c>
      <c r="D824" s="67" t="s">
        <v>838</v>
      </c>
      <c r="E824" s="68">
        <v>7</v>
      </c>
      <c r="F824" s="250">
        <v>0</v>
      </c>
      <c r="G824" s="39">
        <f t="shared" si="8"/>
        <v>7</v>
      </c>
      <c r="H824" s="69"/>
      <c r="I824" s="70">
        <f t="shared" si="9"/>
        <v>0</v>
      </c>
    </row>
    <row r="825" spans="1:10" s="266" customFormat="1" ht="24" outlineLevel="3">
      <c r="A825" s="64">
        <v>22</v>
      </c>
      <c r="B825" s="65" t="s">
        <v>914</v>
      </c>
      <c r="C825" s="66" t="s">
        <v>2456</v>
      </c>
      <c r="D825" s="67" t="s">
        <v>838</v>
      </c>
      <c r="E825" s="68">
        <v>7</v>
      </c>
      <c r="F825" s="250">
        <v>0</v>
      </c>
      <c r="G825" s="39">
        <f t="shared" si="8"/>
        <v>7</v>
      </c>
      <c r="H825" s="69"/>
      <c r="I825" s="70">
        <f t="shared" si="9"/>
        <v>0</v>
      </c>
    </row>
    <row r="826" spans="1:10" s="266" customFormat="1" outlineLevel="3">
      <c r="A826" s="64">
        <v>23</v>
      </c>
      <c r="B826" s="65" t="s">
        <v>915</v>
      </c>
      <c r="C826" s="66" t="s">
        <v>912</v>
      </c>
      <c r="D826" s="67" t="s">
        <v>838</v>
      </c>
      <c r="E826" s="68">
        <v>4</v>
      </c>
      <c r="F826" s="250">
        <v>0</v>
      </c>
      <c r="G826" s="39">
        <f t="shared" si="8"/>
        <v>4</v>
      </c>
      <c r="H826" s="69"/>
      <c r="I826" s="70">
        <f t="shared" si="9"/>
        <v>0</v>
      </c>
    </row>
    <row r="827" spans="1:10" s="266" customFormat="1" outlineLevel="3">
      <c r="A827" s="64">
        <v>24</v>
      </c>
      <c r="B827" s="65" t="s">
        <v>916</v>
      </c>
      <c r="C827" s="66" t="s">
        <v>901</v>
      </c>
      <c r="D827" s="67" t="s">
        <v>838</v>
      </c>
      <c r="E827" s="68">
        <v>3</v>
      </c>
      <c r="F827" s="250">
        <v>0</v>
      </c>
      <c r="G827" s="39">
        <f t="shared" si="8"/>
        <v>3</v>
      </c>
      <c r="H827" s="69"/>
      <c r="I827" s="70">
        <f t="shared" si="9"/>
        <v>0</v>
      </c>
    </row>
    <row r="828" spans="1:10" s="266" customFormat="1" ht="72" outlineLevel="3">
      <c r="A828" s="64">
        <v>25</v>
      </c>
      <c r="B828" s="65" t="s">
        <v>917</v>
      </c>
      <c r="C828" s="66" t="s">
        <v>2462</v>
      </c>
      <c r="D828" s="67" t="s">
        <v>838</v>
      </c>
      <c r="E828" s="68">
        <v>1</v>
      </c>
      <c r="F828" s="250">
        <v>0</v>
      </c>
      <c r="G828" s="39">
        <f t="shared" si="8"/>
        <v>1</v>
      </c>
      <c r="H828" s="69"/>
      <c r="I828" s="70">
        <f t="shared" si="9"/>
        <v>0</v>
      </c>
    </row>
    <row r="829" spans="1:10" s="266" customFormat="1" ht="24" outlineLevel="3">
      <c r="A829" s="64">
        <v>26</v>
      </c>
      <c r="B829" s="65" t="s">
        <v>918</v>
      </c>
      <c r="C829" s="66" t="s">
        <v>2454</v>
      </c>
      <c r="D829" s="67" t="s">
        <v>838</v>
      </c>
      <c r="E829" s="68">
        <v>1</v>
      </c>
      <c r="F829" s="250">
        <v>0</v>
      </c>
      <c r="G829" s="39">
        <f t="shared" si="8"/>
        <v>1</v>
      </c>
      <c r="H829" s="69"/>
      <c r="I829" s="70">
        <f t="shared" si="9"/>
        <v>0</v>
      </c>
    </row>
    <row r="830" spans="1:10" s="266" customFormat="1" outlineLevel="3">
      <c r="A830" s="64">
        <v>27</v>
      </c>
      <c r="B830" s="65" t="s">
        <v>919</v>
      </c>
      <c r="C830" s="66" t="s">
        <v>912</v>
      </c>
      <c r="D830" s="67" t="s">
        <v>838</v>
      </c>
      <c r="E830" s="68">
        <v>1</v>
      </c>
      <c r="F830" s="250">
        <v>0</v>
      </c>
      <c r="G830" s="39">
        <f t="shared" si="8"/>
        <v>1</v>
      </c>
      <c r="H830" s="69"/>
      <c r="I830" s="70">
        <f t="shared" si="9"/>
        <v>0</v>
      </c>
    </row>
    <row r="831" spans="1:10" s="266" customFormat="1" ht="84" outlineLevel="3">
      <c r="A831" s="64">
        <v>28</v>
      </c>
      <c r="B831" s="65" t="s">
        <v>920</v>
      </c>
      <c r="C831" s="66" t="s">
        <v>2463</v>
      </c>
      <c r="D831" s="67" t="s">
        <v>838</v>
      </c>
      <c r="E831" s="68">
        <v>1</v>
      </c>
      <c r="F831" s="250">
        <v>0</v>
      </c>
      <c r="G831" s="39">
        <f t="shared" si="8"/>
        <v>1</v>
      </c>
      <c r="H831" s="69"/>
      <c r="I831" s="70">
        <f t="shared" si="9"/>
        <v>0</v>
      </c>
    </row>
    <row r="832" spans="1:10" s="266" customFormat="1" ht="24" customHeight="1" outlineLevel="3">
      <c r="A832" s="64">
        <v>29</v>
      </c>
      <c r="B832" s="65" t="s">
        <v>921</v>
      </c>
      <c r="C832" s="66" t="s">
        <v>2457</v>
      </c>
      <c r="D832" s="67" t="s">
        <v>838</v>
      </c>
      <c r="E832" s="68">
        <v>1</v>
      </c>
      <c r="F832" s="250">
        <v>0</v>
      </c>
      <c r="G832" s="39">
        <f t="shared" si="8"/>
        <v>1</v>
      </c>
      <c r="H832" s="69"/>
      <c r="I832" s="70">
        <f t="shared" si="9"/>
        <v>0</v>
      </c>
    </row>
    <row r="833" spans="1:10" s="266" customFormat="1" ht="24" outlineLevel="3">
      <c r="A833" s="64">
        <v>30</v>
      </c>
      <c r="B833" s="65" t="s">
        <v>922</v>
      </c>
      <c r="C833" s="66" t="s">
        <v>2464</v>
      </c>
      <c r="D833" s="67" t="s">
        <v>838</v>
      </c>
      <c r="E833" s="68">
        <v>1</v>
      </c>
      <c r="F833" s="250">
        <v>0</v>
      </c>
      <c r="G833" s="39">
        <f t="shared" si="8"/>
        <v>1</v>
      </c>
      <c r="H833" s="69"/>
      <c r="I833" s="70">
        <f t="shared" si="9"/>
        <v>0</v>
      </c>
    </row>
    <row r="834" spans="1:10" s="266" customFormat="1" ht="96" outlineLevel="3">
      <c r="A834" s="64">
        <v>31</v>
      </c>
      <c r="B834" s="65" t="s">
        <v>923</v>
      </c>
      <c r="C834" s="66" t="s">
        <v>2465</v>
      </c>
      <c r="D834" s="67" t="s">
        <v>838</v>
      </c>
      <c r="E834" s="68">
        <v>5</v>
      </c>
      <c r="F834" s="250">
        <v>0</v>
      </c>
      <c r="G834" s="39">
        <f t="shared" si="8"/>
        <v>5</v>
      </c>
      <c r="H834" s="69"/>
      <c r="I834" s="70">
        <f t="shared" si="9"/>
        <v>0</v>
      </c>
    </row>
    <row r="835" spans="1:10" s="266" customFormat="1" ht="24" outlineLevel="3">
      <c r="A835" s="64">
        <v>32</v>
      </c>
      <c r="B835" s="65" t="s">
        <v>924</v>
      </c>
      <c r="C835" s="66" t="s">
        <v>2456</v>
      </c>
      <c r="D835" s="67" t="s">
        <v>838</v>
      </c>
      <c r="E835" s="68">
        <v>5</v>
      </c>
      <c r="F835" s="250">
        <v>0</v>
      </c>
      <c r="G835" s="39">
        <f t="shared" si="8"/>
        <v>5</v>
      </c>
      <c r="H835" s="69"/>
      <c r="I835" s="70">
        <f t="shared" si="9"/>
        <v>0</v>
      </c>
    </row>
    <row r="836" spans="1:10" s="266" customFormat="1" ht="24" outlineLevel="3">
      <c r="A836" s="64">
        <v>33</v>
      </c>
      <c r="B836" s="65" t="s">
        <v>925</v>
      </c>
      <c r="C836" s="66" t="s">
        <v>2464</v>
      </c>
      <c r="D836" s="67" t="s">
        <v>838</v>
      </c>
      <c r="E836" s="68">
        <v>5</v>
      </c>
      <c r="F836" s="250">
        <v>0</v>
      </c>
      <c r="G836" s="39">
        <f t="shared" si="8"/>
        <v>5</v>
      </c>
      <c r="H836" s="69"/>
      <c r="I836" s="70">
        <f t="shared" si="9"/>
        <v>0</v>
      </c>
    </row>
    <row r="837" spans="1:10" s="266" customFormat="1" ht="84" outlineLevel="3">
      <c r="A837" s="64">
        <v>34</v>
      </c>
      <c r="B837" s="65" t="s">
        <v>926</v>
      </c>
      <c r="C837" s="66" t="s">
        <v>927</v>
      </c>
      <c r="D837" s="67" t="s">
        <v>838</v>
      </c>
      <c r="E837" s="68">
        <v>1</v>
      </c>
      <c r="F837" s="250">
        <v>0</v>
      </c>
      <c r="G837" s="39">
        <f t="shared" si="8"/>
        <v>1</v>
      </c>
      <c r="H837" s="69"/>
      <c r="I837" s="70">
        <f t="shared" si="9"/>
        <v>0</v>
      </c>
    </row>
    <row r="838" spans="1:10" s="266" customFormat="1" ht="24" outlineLevel="3">
      <c r="A838" s="64">
        <v>35</v>
      </c>
      <c r="B838" s="65" t="s">
        <v>928</v>
      </c>
      <c r="C838" s="66" t="s">
        <v>2456</v>
      </c>
      <c r="D838" s="67" t="s">
        <v>838</v>
      </c>
      <c r="E838" s="68">
        <v>1</v>
      </c>
      <c r="F838" s="250">
        <v>0</v>
      </c>
      <c r="G838" s="39">
        <f t="shared" si="8"/>
        <v>1</v>
      </c>
      <c r="H838" s="69"/>
      <c r="I838" s="70">
        <f t="shared" si="9"/>
        <v>0</v>
      </c>
    </row>
    <row r="839" spans="1:10" s="266" customFormat="1" outlineLevel="3">
      <c r="A839" s="64">
        <v>36</v>
      </c>
      <c r="B839" s="65" t="s">
        <v>929</v>
      </c>
      <c r="C839" s="66" t="s">
        <v>912</v>
      </c>
      <c r="D839" s="67" t="s">
        <v>838</v>
      </c>
      <c r="E839" s="68">
        <v>1</v>
      </c>
      <c r="F839" s="250">
        <v>0</v>
      </c>
      <c r="G839" s="39">
        <f t="shared" si="8"/>
        <v>1</v>
      </c>
      <c r="H839" s="69"/>
      <c r="I839" s="70">
        <f t="shared" si="9"/>
        <v>0</v>
      </c>
    </row>
    <row r="840" spans="1:10" s="266" customFormat="1" ht="96" outlineLevel="3">
      <c r="A840" s="64">
        <v>37</v>
      </c>
      <c r="B840" s="65" t="s">
        <v>930</v>
      </c>
      <c r="C840" s="72" t="s">
        <v>2466</v>
      </c>
      <c r="D840" s="67" t="s">
        <v>838</v>
      </c>
      <c r="E840" s="68">
        <v>7</v>
      </c>
      <c r="F840" s="250">
        <v>0</v>
      </c>
      <c r="G840" s="39">
        <f t="shared" si="8"/>
        <v>7</v>
      </c>
      <c r="H840" s="69"/>
      <c r="I840" s="70">
        <f t="shared" si="9"/>
        <v>0</v>
      </c>
      <c r="J840" s="266">
        <f>4390*1.1+320</f>
        <v>5149</v>
      </c>
    </row>
    <row r="841" spans="1:10" s="266" customFormat="1" ht="24" outlineLevel="3">
      <c r="A841" s="64">
        <v>38</v>
      </c>
      <c r="B841" s="65" t="s">
        <v>931</v>
      </c>
      <c r="C841" s="66" t="s">
        <v>2456</v>
      </c>
      <c r="D841" s="67" t="s">
        <v>838</v>
      </c>
      <c r="E841" s="68">
        <v>7</v>
      </c>
      <c r="F841" s="250">
        <v>0</v>
      </c>
      <c r="G841" s="39">
        <f t="shared" si="8"/>
        <v>7</v>
      </c>
      <c r="H841" s="69"/>
      <c r="I841" s="70">
        <f t="shared" si="9"/>
        <v>0</v>
      </c>
    </row>
    <row r="842" spans="1:10" s="266" customFormat="1" outlineLevel="3">
      <c r="A842" s="64">
        <v>39</v>
      </c>
      <c r="B842" s="65" t="s">
        <v>932</v>
      </c>
      <c r="C842" s="66" t="s">
        <v>901</v>
      </c>
      <c r="D842" s="67" t="s">
        <v>838</v>
      </c>
      <c r="E842" s="68">
        <v>1</v>
      </c>
      <c r="F842" s="250">
        <v>0</v>
      </c>
      <c r="G842" s="39">
        <f t="shared" si="8"/>
        <v>1</v>
      </c>
      <c r="H842" s="69"/>
      <c r="I842" s="70">
        <f t="shared" si="9"/>
        <v>0</v>
      </c>
    </row>
    <row r="843" spans="1:10" s="266" customFormat="1" outlineLevel="3">
      <c r="A843" s="64">
        <v>40</v>
      </c>
      <c r="B843" s="65" t="s">
        <v>933</v>
      </c>
      <c r="C843" s="66" t="s">
        <v>912</v>
      </c>
      <c r="D843" s="67" t="s">
        <v>838</v>
      </c>
      <c r="E843" s="68">
        <v>6</v>
      </c>
      <c r="F843" s="250">
        <v>0</v>
      </c>
      <c r="G843" s="39">
        <f t="shared" si="8"/>
        <v>6</v>
      </c>
      <c r="H843" s="69"/>
      <c r="I843" s="70">
        <f t="shared" si="9"/>
        <v>0</v>
      </c>
    </row>
    <row r="844" spans="1:10" s="266" customFormat="1" ht="120" outlineLevel="3">
      <c r="A844" s="64">
        <v>41</v>
      </c>
      <c r="B844" s="65" t="s">
        <v>934</v>
      </c>
      <c r="C844" s="66" t="s">
        <v>2467</v>
      </c>
      <c r="D844" s="67" t="s">
        <v>838</v>
      </c>
      <c r="E844" s="68">
        <v>1</v>
      </c>
      <c r="F844" s="250">
        <v>0</v>
      </c>
      <c r="G844" s="39">
        <f t="shared" si="8"/>
        <v>1</v>
      </c>
      <c r="H844" s="69"/>
      <c r="I844" s="70">
        <f t="shared" si="9"/>
        <v>0</v>
      </c>
      <c r="J844" s="266">
        <f>5200+1500*1.1+2700*1.05</f>
        <v>9685</v>
      </c>
    </row>
    <row r="845" spans="1:10" s="266" customFormat="1" ht="24" outlineLevel="3">
      <c r="A845" s="64">
        <v>42</v>
      </c>
      <c r="B845" s="65" t="s">
        <v>935</v>
      </c>
      <c r="C845" s="66" t="s">
        <v>2456</v>
      </c>
      <c r="D845" s="67" t="s">
        <v>838</v>
      </c>
      <c r="E845" s="68">
        <v>1</v>
      </c>
      <c r="F845" s="250">
        <v>0</v>
      </c>
      <c r="G845" s="39">
        <f t="shared" si="8"/>
        <v>1</v>
      </c>
      <c r="H845" s="69"/>
      <c r="I845" s="70">
        <f t="shared" si="9"/>
        <v>0</v>
      </c>
    </row>
    <row r="846" spans="1:10" s="266" customFormat="1" ht="24" outlineLevel="3">
      <c r="A846" s="64">
        <v>43</v>
      </c>
      <c r="B846" s="65" t="s">
        <v>936</v>
      </c>
      <c r="C846" s="66" t="s">
        <v>2464</v>
      </c>
      <c r="D846" s="67" t="s">
        <v>838</v>
      </c>
      <c r="E846" s="68">
        <v>1</v>
      </c>
      <c r="F846" s="250">
        <v>0</v>
      </c>
      <c r="G846" s="39">
        <f t="shared" si="8"/>
        <v>1</v>
      </c>
      <c r="H846" s="69"/>
      <c r="I846" s="70">
        <f t="shared" si="9"/>
        <v>0</v>
      </c>
    </row>
    <row r="847" spans="1:10" s="266" customFormat="1" ht="96" outlineLevel="3">
      <c r="A847" s="64">
        <v>44</v>
      </c>
      <c r="B847" s="65" t="s">
        <v>937</v>
      </c>
      <c r="C847" s="72" t="s">
        <v>2468</v>
      </c>
      <c r="D847" s="67" t="s">
        <v>838</v>
      </c>
      <c r="E847" s="68">
        <v>5</v>
      </c>
      <c r="F847" s="250">
        <v>0</v>
      </c>
      <c r="G847" s="39">
        <f t="shared" si="8"/>
        <v>5</v>
      </c>
      <c r="H847" s="69"/>
      <c r="I847" s="70">
        <f t="shared" si="9"/>
        <v>0</v>
      </c>
      <c r="J847" s="266">
        <f>5200*1.1+320</f>
        <v>6040.0000000000009</v>
      </c>
    </row>
    <row r="848" spans="1:10" s="266" customFormat="1" ht="24" outlineLevel="3">
      <c r="A848" s="64">
        <v>45</v>
      </c>
      <c r="B848" s="65" t="s">
        <v>938</v>
      </c>
      <c r="C848" s="66" t="s">
        <v>2456</v>
      </c>
      <c r="D848" s="67" t="s">
        <v>838</v>
      </c>
      <c r="E848" s="68">
        <v>5</v>
      </c>
      <c r="F848" s="250">
        <v>0</v>
      </c>
      <c r="G848" s="39">
        <f t="shared" si="8"/>
        <v>5</v>
      </c>
      <c r="H848" s="69"/>
      <c r="I848" s="70">
        <f t="shared" si="9"/>
        <v>0</v>
      </c>
    </row>
    <row r="849" spans="1:11" s="266" customFormat="1" ht="24" outlineLevel="3">
      <c r="A849" s="64">
        <v>46</v>
      </c>
      <c r="B849" s="65" t="s">
        <v>939</v>
      </c>
      <c r="C849" s="66" t="s">
        <v>2464</v>
      </c>
      <c r="D849" s="67" t="s">
        <v>838</v>
      </c>
      <c r="E849" s="68">
        <v>5</v>
      </c>
      <c r="F849" s="250">
        <v>0</v>
      </c>
      <c r="G849" s="39">
        <f t="shared" si="8"/>
        <v>5</v>
      </c>
      <c r="H849" s="69"/>
      <c r="I849" s="70">
        <f t="shared" si="9"/>
        <v>0</v>
      </c>
    </row>
    <row r="850" spans="1:11" s="266" customFormat="1" ht="108" outlineLevel="3">
      <c r="A850" s="64">
        <v>47</v>
      </c>
      <c r="B850" s="65" t="s">
        <v>940</v>
      </c>
      <c r="C850" s="66" t="s">
        <v>941</v>
      </c>
      <c r="D850" s="67" t="s">
        <v>838</v>
      </c>
      <c r="E850" s="68">
        <v>5</v>
      </c>
      <c r="F850" s="250">
        <v>0</v>
      </c>
      <c r="G850" s="39">
        <f t="shared" si="8"/>
        <v>5</v>
      </c>
      <c r="H850" s="69"/>
      <c r="I850" s="70">
        <f t="shared" si="9"/>
        <v>0</v>
      </c>
      <c r="J850" s="266">
        <f>6050+1500*1.1</f>
        <v>7700</v>
      </c>
    </row>
    <row r="851" spans="1:11" s="266" customFormat="1" outlineLevel="3">
      <c r="A851" s="64">
        <v>48</v>
      </c>
      <c r="B851" s="65" t="s">
        <v>942</v>
      </c>
      <c r="C851" s="66" t="s">
        <v>897</v>
      </c>
      <c r="D851" s="67" t="s">
        <v>838</v>
      </c>
      <c r="E851" s="68">
        <v>5</v>
      </c>
      <c r="F851" s="250">
        <v>0</v>
      </c>
      <c r="G851" s="39">
        <f t="shared" si="8"/>
        <v>5</v>
      </c>
      <c r="H851" s="69"/>
      <c r="I851" s="70">
        <f t="shared" si="9"/>
        <v>0</v>
      </c>
    </row>
    <row r="852" spans="1:11" s="266" customFormat="1" outlineLevel="3">
      <c r="A852" s="64">
        <v>49</v>
      </c>
      <c r="B852" s="65" t="s">
        <v>943</v>
      </c>
      <c r="C852" s="66" t="s">
        <v>912</v>
      </c>
      <c r="D852" s="67" t="s">
        <v>838</v>
      </c>
      <c r="E852" s="68">
        <v>5</v>
      </c>
      <c r="F852" s="250">
        <v>0</v>
      </c>
      <c r="G852" s="39">
        <f t="shared" si="8"/>
        <v>5</v>
      </c>
      <c r="H852" s="69"/>
      <c r="I852" s="70">
        <f t="shared" si="9"/>
        <v>0</v>
      </c>
    </row>
    <row r="853" spans="1:11" s="266" customFormat="1" ht="124.5" customHeight="1" outlineLevel="3">
      <c r="A853" s="64">
        <v>50</v>
      </c>
      <c r="B853" s="65" t="s">
        <v>944</v>
      </c>
      <c r="C853" s="66" t="s">
        <v>2469</v>
      </c>
      <c r="D853" s="67" t="s">
        <v>838</v>
      </c>
      <c r="E853" s="68">
        <v>10</v>
      </c>
      <c r="F853" s="250">
        <v>0</v>
      </c>
      <c r="G853" s="39">
        <f t="shared" si="8"/>
        <v>10</v>
      </c>
      <c r="H853" s="69"/>
      <c r="I853" s="70">
        <f t="shared" si="9"/>
        <v>0</v>
      </c>
      <c r="J853" s="266">
        <f>6050+3000</f>
        <v>9050</v>
      </c>
    </row>
    <row r="854" spans="1:11" s="266" customFormat="1" ht="24" outlineLevel="3">
      <c r="A854" s="64">
        <v>51</v>
      </c>
      <c r="B854" s="65" t="s">
        <v>945</v>
      </c>
      <c r="C854" s="66" t="s">
        <v>2456</v>
      </c>
      <c r="D854" s="67" t="s">
        <v>838</v>
      </c>
      <c r="E854" s="68">
        <v>10</v>
      </c>
      <c r="F854" s="250">
        <v>0</v>
      </c>
      <c r="G854" s="39">
        <f t="shared" si="8"/>
        <v>10</v>
      </c>
      <c r="H854" s="69"/>
      <c r="I854" s="70">
        <f t="shared" si="9"/>
        <v>0</v>
      </c>
    </row>
    <row r="855" spans="1:11" s="266" customFormat="1" outlineLevel="3">
      <c r="A855" s="64">
        <v>52</v>
      </c>
      <c r="B855" s="65" t="s">
        <v>946</v>
      </c>
      <c r="C855" s="66" t="s">
        <v>912</v>
      </c>
      <c r="D855" s="67" t="s">
        <v>838</v>
      </c>
      <c r="E855" s="68">
        <v>10</v>
      </c>
      <c r="F855" s="250">
        <v>0</v>
      </c>
      <c r="G855" s="39">
        <f t="shared" si="8"/>
        <v>10</v>
      </c>
      <c r="H855" s="69"/>
      <c r="I855" s="70">
        <f t="shared" si="9"/>
        <v>0</v>
      </c>
    </row>
    <row r="856" spans="1:11" s="213" customFormat="1" ht="12" customHeight="1" outlineLevel="3">
      <c r="A856" s="64">
        <v>53</v>
      </c>
      <c r="B856" s="247" t="s">
        <v>194</v>
      </c>
      <c r="C856" s="248" t="s">
        <v>727</v>
      </c>
      <c r="D856" s="249" t="s">
        <v>0</v>
      </c>
      <c r="E856" s="39">
        <f>SUM(I804:I855)/100</f>
        <v>0</v>
      </c>
      <c r="F856" s="250">
        <v>0</v>
      </c>
      <c r="G856" s="39">
        <f>E856*(1+F856/100)</f>
        <v>0</v>
      </c>
      <c r="H856" s="250"/>
      <c r="I856" s="251">
        <f>G856*H856</f>
        <v>0</v>
      </c>
      <c r="K856" s="213" t="s">
        <v>2440</v>
      </c>
    </row>
    <row r="857" spans="1:11" s="262" customFormat="1" ht="12.75" customHeight="1" outlineLevel="3">
      <c r="A857" s="257"/>
      <c r="B857" s="258"/>
      <c r="C857" s="259"/>
      <c r="D857" s="258"/>
      <c r="E857" s="54"/>
      <c r="F857" s="260"/>
      <c r="G857" s="54"/>
      <c r="H857" s="260"/>
      <c r="I857" s="261"/>
    </row>
    <row r="858" spans="1:11" s="245" customFormat="1" ht="16.5" customHeight="1" outlineLevel="2">
      <c r="A858" s="240"/>
      <c r="B858" s="241"/>
      <c r="C858" s="241" t="s">
        <v>602</v>
      </c>
      <c r="D858" s="242"/>
      <c r="E858" s="33"/>
      <c r="F858" s="243"/>
      <c r="G858" s="33"/>
      <c r="H858" s="243"/>
      <c r="I858" s="244">
        <f>SUBTOTAL(9,I860:I880)</f>
        <v>0</v>
      </c>
    </row>
    <row r="859" spans="1:11" s="266" customFormat="1" ht="39.950000000000003" customHeight="1" outlineLevel="3">
      <c r="A859" s="59"/>
      <c r="B859" s="60"/>
      <c r="C859" s="73" t="s">
        <v>956</v>
      </c>
      <c r="D859" s="62"/>
      <c r="E859" s="62"/>
      <c r="F859" s="62"/>
      <c r="G859" s="63"/>
      <c r="H859" s="264"/>
      <c r="I859" s="265"/>
    </row>
    <row r="860" spans="1:11" s="266" customFormat="1" ht="72" outlineLevel="3">
      <c r="A860" s="64">
        <v>1</v>
      </c>
      <c r="B860" s="65" t="s">
        <v>957</v>
      </c>
      <c r="C860" s="66" t="s">
        <v>1797</v>
      </c>
      <c r="D860" s="67" t="s">
        <v>958</v>
      </c>
      <c r="E860" s="39">
        <f t="shared" ref="E860:E867" si="10">J860</f>
        <v>1556.8016</v>
      </c>
      <c r="F860" s="250">
        <v>0</v>
      </c>
      <c r="G860" s="39">
        <f t="shared" ref="G860:G878" si="11">E860*(1+F860/100)</f>
        <v>1556.8016</v>
      </c>
      <c r="H860" s="250"/>
      <c r="I860" s="251">
        <f t="shared" ref="I860:I878" si="12">G860*H860</f>
        <v>0</v>
      </c>
      <c r="J860" s="263">
        <f>(26*2+7850*0.004*1.2)*1.1*(3.9*2+3.2*2)+5*3.9*8</f>
        <v>1556.8016</v>
      </c>
    </row>
    <row r="861" spans="1:11" s="266" customFormat="1" ht="102" customHeight="1" outlineLevel="3">
      <c r="A861" s="64">
        <v>2</v>
      </c>
      <c r="B861" s="65" t="s">
        <v>959</v>
      </c>
      <c r="C861" s="66" t="s">
        <v>1798</v>
      </c>
      <c r="D861" s="67" t="s">
        <v>958</v>
      </c>
      <c r="E861" s="39">
        <f t="shared" si="10"/>
        <v>4538.8650399999997</v>
      </c>
      <c r="F861" s="250">
        <v>0</v>
      </c>
      <c r="G861" s="39">
        <f t="shared" si="11"/>
        <v>4538.8650399999997</v>
      </c>
      <c r="H861" s="250"/>
      <c r="I861" s="251">
        <f t="shared" si="12"/>
        <v>0</v>
      </c>
      <c r="J861" s="263">
        <f>(26*2+7850*0.004*1.2+5*4)*1.1*(2.8+0.63+3.3+5.5)+11*4.6*14+5*13.5*6+4.6*13.5*0.004*7850</f>
        <v>4538.8650399999997</v>
      </c>
    </row>
    <row r="862" spans="1:11" s="266" customFormat="1" ht="132" customHeight="1" outlineLevel="3">
      <c r="A862" s="64">
        <v>3</v>
      </c>
      <c r="B862" s="65" t="s">
        <v>960</v>
      </c>
      <c r="C862" s="66" t="s">
        <v>3266</v>
      </c>
      <c r="D862" s="67" t="s">
        <v>958</v>
      </c>
      <c r="E862" s="39">
        <f t="shared" si="10"/>
        <v>4547.22</v>
      </c>
      <c r="F862" s="250">
        <v>0</v>
      </c>
      <c r="G862" s="39">
        <f t="shared" si="11"/>
        <v>4547.22</v>
      </c>
      <c r="H862" s="250"/>
      <c r="I862" s="251">
        <f t="shared" si="12"/>
        <v>0</v>
      </c>
      <c r="J862" s="263">
        <f>(26*2+7850*0.004*1.2+5*4)*1.25*(2.8+1.3+3.3+1.2)+11*4.4*14+5*16*6+4.4*16*0.004*7850</f>
        <v>4547.22</v>
      </c>
    </row>
    <row r="863" spans="1:11" s="266" customFormat="1" ht="102" customHeight="1" outlineLevel="3">
      <c r="A863" s="64">
        <v>4</v>
      </c>
      <c r="B863" s="65" t="s">
        <v>961</v>
      </c>
      <c r="C863" s="66" t="s">
        <v>1799</v>
      </c>
      <c r="D863" s="67" t="s">
        <v>958</v>
      </c>
      <c r="E863" s="39">
        <f t="shared" si="10"/>
        <v>425.92000000000007</v>
      </c>
      <c r="F863" s="250">
        <v>0</v>
      </c>
      <c r="G863" s="39">
        <f t="shared" si="11"/>
        <v>425.92000000000007</v>
      </c>
      <c r="H863" s="250"/>
      <c r="I863" s="251">
        <f t="shared" si="12"/>
        <v>0</v>
      </c>
      <c r="J863" s="263">
        <f>22*(2.6*3+3.5*2+2.8)*1.1</f>
        <v>425.92000000000007</v>
      </c>
    </row>
    <row r="864" spans="1:11" s="266" customFormat="1" ht="102.75" customHeight="1" outlineLevel="3">
      <c r="A864" s="64">
        <v>5</v>
      </c>
      <c r="B864" s="65" t="s">
        <v>962</v>
      </c>
      <c r="C864" s="66" t="s">
        <v>1800</v>
      </c>
      <c r="D864" s="67" t="s">
        <v>958</v>
      </c>
      <c r="E864" s="39">
        <f t="shared" si="10"/>
        <v>333.96000000000004</v>
      </c>
      <c r="F864" s="250">
        <v>0</v>
      </c>
      <c r="G864" s="39">
        <f t="shared" si="11"/>
        <v>333.96000000000004</v>
      </c>
      <c r="H864" s="250"/>
      <c r="I864" s="251">
        <f t="shared" si="12"/>
        <v>0</v>
      </c>
      <c r="J864" s="263">
        <f>22*(3*3+2.4*2)*1.1</f>
        <v>333.96000000000004</v>
      </c>
    </row>
    <row r="865" spans="1:11" s="266" customFormat="1" ht="99.75" customHeight="1" outlineLevel="3">
      <c r="A865" s="64">
        <v>6</v>
      </c>
      <c r="B865" s="65" t="s">
        <v>963</v>
      </c>
      <c r="C865" s="66" t="s">
        <v>1801</v>
      </c>
      <c r="D865" s="67" t="s">
        <v>958</v>
      </c>
      <c r="E865" s="39">
        <f t="shared" si="10"/>
        <v>418.66000000000008</v>
      </c>
      <c r="F865" s="250">
        <v>0</v>
      </c>
      <c r="G865" s="39">
        <f t="shared" si="11"/>
        <v>418.66000000000008</v>
      </c>
      <c r="H865" s="250"/>
      <c r="I865" s="251">
        <f t="shared" si="12"/>
        <v>0</v>
      </c>
      <c r="J865" s="263">
        <f>22*(3.5*2+1.5+2.9*2+3)*1.1</f>
        <v>418.66000000000008</v>
      </c>
    </row>
    <row r="866" spans="1:11" s="266" customFormat="1" ht="102" customHeight="1" outlineLevel="3">
      <c r="A866" s="64">
        <v>7</v>
      </c>
      <c r="B866" s="65" t="s">
        <v>964</v>
      </c>
      <c r="C866" s="66" t="s">
        <v>1802</v>
      </c>
      <c r="D866" s="67" t="s">
        <v>958</v>
      </c>
      <c r="E866" s="39">
        <f t="shared" si="10"/>
        <v>169.4</v>
      </c>
      <c r="F866" s="250">
        <v>0</v>
      </c>
      <c r="G866" s="39">
        <f t="shared" si="11"/>
        <v>169.4</v>
      </c>
      <c r="H866" s="250"/>
      <c r="I866" s="251">
        <f t="shared" si="12"/>
        <v>0</v>
      </c>
      <c r="J866" s="263">
        <f>22*(3*2+0.5*2)*1.1</f>
        <v>169.4</v>
      </c>
    </row>
    <row r="867" spans="1:11" s="266" customFormat="1" ht="60" outlineLevel="3">
      <c r="A867" s="64">
        <v>8</v>
      </c>
      <c r="B867" s="65" t="s">
        <v>965</v>
      </c>
      <c r="C867" s="66" t="s">
        <v>1803</v>
      </c>
      <c r="D867" s="67" t="s">
        <v>958</v>
      </c>
      <c r="E867" s="39">
        <f t="shared" si="10"/>
        <v>112.5</v>
      </c>
      <c r="F867" s="250">
        <v>0</v>
      </c>
      <c r="G867" s="39">
        <f t="shared" si="11"/>
        <v>112.5</v>
      </c>
      <c r="H867" s="250"/>
      <c r="I867" s="251">
        <f t="shared" si="12"/>
        <v>0</v>
      </c>
      <c r="J867" s="263">
        <f>5*(2+1)*1.1+2400*0.5*0.5*0.04*4</f>
        <v>112.5</v>
      </c>
    </row>
    <row r="868" spans="1:11" s="266" customFormat="1" ht="72" outlineLevel="3">
      <c r="A868" s="64">
        <v>9</v>
      </c>
      <c r="B868" s="65" t="s">
        <v>966</v>
      </c>
      <c r="C868" s="66" t="s">
        <v>1804</v>
      </c>
      <c r="D868" s="67" t="s">
        <v>838</v>
      </c>
      <c r="E868" s="39">
        <v>1</v>
      </c>
      <c r="F868" s="250">
        <v>0</v>
      </c>
      <c r="G868" s="39">
        <f t="shared" si="11"/>
        <v>1</v>
      </c>
      <c r="H868" s="250"/>
      <c r="I868" s="251">
        <f t="shared" si="12"/>
        <v>0</v>
      </c>
    </row>
    <row r="869" spans="1:11" s="266" customFormat="1" ht="84" outlineLevel="3">
      <c r="A869" s="64">
        <v>10</v>
      </c>
      <c r="B869" s="65" t="s">
        <v>967</v>
      </c>
      <c r="C869" s="66" t="s">
        <v>1805</v>
      </c>
      <c r="D869" s="67" t="s">
        <v>5</v>
      </c>
      <c r="E869" s="39">
        <f t="shared" ref="E869:E874" si="13">J869</f>
        <v>42</v>
      </c>
      <c r="F869" s="250">
        <v>0</v>
      </c>
      <c r="G869" s="39">
        <f t="shared" si="11"/>
        <v>42</v>
      </c>
      <c r="H869" s="250"/>
      <c r="I869" s="251">
        <f t="shared" si="12"/>
        <v>0</v>
      </c>
      <c r="J869" s="263">
        <f>1.5*(9*2+5*2)</f>
        <v>42</v>
      </c>
    </row>
    <row r="870" spans="1:11" s="266" customFormat="1" ht="84" outlineLevel="3">
      <c r="A870" s="64">
        <v>11</v>
      </c>
      <c r="B870" s="65" t="s">
        <v>968</v>
      </c>
      <c r="C870" s="66" t="s">
        <v>1806</v>
      </c>
      <c r="D870" s="67" t="s">
        <v>5</v>
      </c>
      <c r="E870" s="39">
        <f t="shared" si="13"/>
        <v>42</v>
      </c>
      <c r="F870" s="250">
        <v>0</v>
      </c>
      <c r="G870" s="39">
        <f t="shared" si="11"/>
        <v>42</v>
      </c>
      <c r="H870" s="250"/>
      <c r="I870" s="251">
        <f t="shared" si="12"/>
        <v>0</v>
      </c>
      <c r="J870" s="263">
        <f>1.5*(9*2+5*2)</f>
        <v>42</v>
      </c>
    </row>
    <row r="871" spans="1:11" s="266" customFormat="1" ht="84" outlineLevel="3">
      <c r="A871" s="64">
        <v>12</v>
      </c>
      <c r="B871" s="65" t="s">
        <v>969</v>
      </c>
      <c r="C871" s="66" t="s">
        <v>1807</v>
      </c>
      <c r="D871" s="67" t="s">
        <v>5</v>
      </c>
      <c r="E871" s="39">
        <f t="shared" si="13"/>
        <v>30</v>
      </c>
      <c r="F871" s="250">
        <v>0</v>
      </c>
      <c r="G871" s="39">
        <f t="shared" si="11"/>
        <v>30</v>
      </c>
      <c r="H871" s="250"/>
      <c r="I871" s="251">
        <f t="shared" si="12"/>
        <v>0</v>
      </c>
      <c r="J871" s="263">
        <f>1.5*(5*2+5*2)</f>
        <v>30</v>
      </c>
    </row>
    <row r="872" spans="1:11" s="266" customFormat="1" ht="84" outlineLevel="3">
      <c r="A872" s="64">
        <v>13</v>
      </c>
      <c r="B872" s="65" t="s">
        <v>970</v>
      </c>
      <c r="C872" s="66" t="s">
        <v>1808</v>
      </c>
      <c r="D872" s="67" t="s">
        <v>5</v>
      </c>
      <c r="E872" s="39">
        <f t="shared" si="13"/>
        <v>18</v>
      </c>
      <c r="F872" s="250">
        <v>0</v>
      </c>
      <c r="G872" s="39">
        <f t="shared" si="11"/>
        <v>18</v>
      </c>
      <c r="H872" s="250"/>
      <c r="I872" s="251">
        <f t="shared" si="12"/>
        <v>0</v>
      </c>
      <c r="J872" s="263">
        <f>1.5*(4*2+2*2)</f>
        <v>18</v>
      </c>
    </row>
    <row r="873" spans="1:11" s="266" customFormat="1" ht="96" outlineLevel="3">
      <c r="A873" s="64">
        <v>14</v>
      </c>
      <c r="B873" s="65" t="s">
        <v>971</v>
      </c>
      <c r="C873" s="66" t="s">
        <v>2446</v>
      </c>
      <c r="D873" s="67" t="s">
        <v>5</v>
      </c>
      <c r="E873" s="39">
        <v>27.2</v>
      </c>
      <c r="F873" s="250">
        <v>0</v>
      </c>
      <c r="G873" s="39">
        <f t="shared" si="11"/>
        <v>27.2</v>
      </c>
      <c r="H873" s="250"/>
      <c r="I873" s="251">
        <f t="shared" si="12"/>
        <v>0</v>
      </c>
      <c r="J873" s="263">
        <f>1*2+2.5*2</f>
        <v>7</v>
      </c>
    </row>
    <row r="874" spans="1:11" s="266" customFormat="1" ht="87.75" customHeight="1" outlineLevel="3">
      <c r="A874" s="64">
        <v>15</v>
      </c>
      <c r="B874" s="65" t="s">
        <v>972</v>
      </c>
      <c r="C874" s="66" t="s">
        <v>1809</v>
      </c>
      <c r="D874" s="67" t="s">
        <v>5</v>
      </c>
      <c r="E874" s="39">
        <f t="shared" si="13"/>
        <v>7</v>
      </c>
      <c r="F874" s="250">
        <v>0</v>
      </c>
      <c r="G874" s="39">
        <f t="shared" si="11"/>
        <v>7</v>
      </c>
      <c r="H874" s="250"/>
      <c r="I874" s="251">
        <f t="shared" si="12"/>
        <v>0</v>
      </c>
      <c r="J874" s="263">
        <f>1*2+2.5*2</f>
        <v>7</v>
      </c>
    </row>
    <row r="875" spans="1:11" s="266" customFormat="1" ht="76.5" customHeight="1" outlineLevel="3">
      <c r="A875" s="64">
        <v>16</v>
      </c>
      <c r="B875" s="65" t="s">
        <v>973</v>
      </c>
      <c r="C875" s="66" t="s">
        <v>2447</v>
      </c>
      <c r="D875" s="67" t="s">
        <v>5</v>
      </c>
      <c r="E875" s="39">
        <v>15</v>
      </c>
      <c r="F875" s="250">
        <v>0</v>
      </c>
      <c r="G875" s="39">
        <f t="shared" si="11"/>
        <v>15</v>
      </c>
      <c r="H875" s="250"/>
      <c r="I875" s="251">
        <f t="shared" si="12"/>
        <v>0</v>
      </c>
      <c r="J875" s="263">
        <f>2*4.1</f>
        <v>8.1999999999999993</v>
      </c>
    </row>
    <row r="876" spans="1:11" s="266" customFormat="1" ht="63.75" customHeight="1" outlineLevel="3">
      <c r="A876" s="64">
        <v>17</v>
      </c>
      <c r="B876" s="65" t="s">
        <v>974</v>
      </c>
      <c r="C876" s="66" t="s">
        <v>1810</v>
      </c>
      <c r="D876" s="67" t="s">
        <v>1495</v>
      </c>
      <c r="E876" s="39">
        <v>3.45</v>
      </c>
      <c r="F876" s="250">
        <v>0</v>
      </c>
      <c r="G876" s="39">
        <f t="shared" si="11"/>
        <v>3.45</v>
      </c>
      <c r="H876" s="250"/>
      <c r="I876" s="251">
        <f t="shared" si="12"/>
        <v>0</v>
      </c>
    </row>
    <row r="877" spans="1:11" s="266" customFormat="1" ht="66" customHeight="1" outlineLevel="3">
      <c r="A877" s="64">
        <v>18</v>
      </c>
      <c r="B877" s="65" t="s">
        <v>975</v>
      </c>
      <c r="C877" s="66" t="s">
        <v>1811</v>
      </c>
      <c r="D877" s="67" t="s">
        <v>1495</v>
      </c>
      <c r="E877" s="39">
        <v>2.4</v>
      </c>
      <c r="F877" s="250">
        <v>0</v>
      </c>
      <c r="G877" s="39">
        <f t="shared" si="11"/>
        <v>2.4</v>
      </c>
      <c r="H877" s="250"/>
      <c r="I877" s="251">
        <f t="shared" si="12"/>
        <v>0</v>
      </c>
    </row>
    <row r="878" spans="1:11" s="266" customFormat="1" ht="93.75" customHeight="1" outlineLevel="3">
      <c r="A878" s="64">
        <v>19</v>
      </c>
      <c r="B878" s="65" t="s">
        <v>976</v>
      </c>
      <c r="C878" s="66" t="s">
        <v>2448</v>
      </c>
      <c r="D878" s="67" t="s">
        <v>5</v>
      </c>
      <c r="E878" s="39">
        <f>J878</f>
        <v>39.960000000000008</v>
      </c>
      <c r="F878" s="250">
        <v>0</v>
      </c>
      <c r="G878" s="39">
        <f t="shared" si="11"/>
        <v>39.960000000000008</v>
      </c>
      <c r="H878" s="250"/>
      <c r="I878" s="251">
        <f t="shared" si="12"/>
        <v>0</v>
      </c>
      <c r="J878" s="263">
        <f>5.4*7.4</f>
        <v>39.960000000000008</v>
      </c>
    </row>
    <row r="879" spans="1:11" s="213" customFormat="1" ht="24" outlineLevel="3">
      <c r="A879" s="246">
        <v>20</v>
      </c>
      <c r="B879" s="247" t="s">
        <v>195</v>
      </c>
      <c r="C879" s="248" t="s">
        <v>728</v>
      </c>
      <c r="D879" s="249" t="s">
        <v>0</v>
      </c>
      <c r="E879" s="39">
        <f>SUM(I860:I878)/100</f>
        <v>0</v>
      </c>
      <c r="F879" s="250">
        <v>0</v>
      </c>
      <c r="G879" s="39">
        <f>E879*(1+F879/100)</f>
        <v>0</v>
      </c>
      <c r="H879" s="250"/>
      <c r="I879" s="251">
        <f>G879*H879</f>
        <v>0</v>
      </c>
      <c r="K879" s="213" t="s">
        <v>2440</v>
      </c>
    </row>
    <row r="880" spans="1:11" s="262" customFormat="1" ht="12.75" customHeight="1" outlineLevel="3">
      <c r="A880" s="257"/>
      <c r="B880" s="258"/>
      <c r="C880" s="259"/>
      <c r="D880" s="258"/>
      <c r="E880" s="54"/>
      <c r="F880" s="260"/>
      <c r="G880" s="54"/>
      <c r="H880" s="260"/>
      <c r="I880" s="261"/>
    </row>
    <row r="881" spans="1:10" s="245" customFormat="1" ht="16.5" customHeight="1" outlineLevel="2">
      <c r="A881" s="240"/>
      <c r="B881" s="241"/>
      <c r="C881" s="241" t="s">
        <v>537</v>
      </c>
      <c r="D881" s="242"/>
      <c r="E881" s="33"/>
      <c r="F881" s="243"/>
      <c r="G881" s="33"/>
      <c r="H881" s="243"/>
      <c r="I881" s="244">
        <f>SUBTOTAL(9,I883:I890)</f>
        <v>0</v>
      </c>
    </row>
    <row r="882" spans="1:10" s="266" customFormat="1" ht="12" customHeight="1" outlineLevel="3">
      <c r="A882" s="59"/>
      <c r="B882" s="60"/>
      <c r="C882" s="61" t="s">
        <v>836</v>
      </c>
      <c r="D882" s="62"/>
      <c r="E882" s="62"/>
      <c r="F882" s="62"/>
      <c r="G882" s="63"/>
      <c r="H882" s="264"/>
      <c r="I882" s="265"/>
    </row>
    <row r="883" spans="1:10" s="266" customFormat="1" ht="141.75" customHeight="1" outlineLevel="3">
      <c r="A883" s="64">
        <v>1</v>
      </c>
      <c r="B883" s="71" t="s">
        <v>879</v>
      </c>
      <c r="C883" s="72" t="s">
        <v>880</v>
      </c>
      <c r="D883" s="67" t="s">
        <v>838</v>
      </c>
      <c r="E883" s="68">
        <v>1</v>
      </c>
      <c r="F883" s="250">
        <v>0</v>
      </c>
      <c r="G883" s="39">
        <f t="shared" ref="G883:G887" si="14">E883*(1+F883/100)</f>
        <v>1</v>
      </c>
      <c r="H883" s="69"/>
      <c r="I883" s="70">
        <f t="shared" ref="I883:I887" si="15">G883*H883</f>
        <v>0</v>
      </c>
      <c r="J883" s="266">
        <f>2.5*2.7</f>
        <v>6.75</v>
      </c>
    </row>
    <row r="884" spans="1:10" s="266" customFormat="1" ht="135.75" customHeight="1" outlineLevel="3">
      <c r="A884" s="64">
        <v>2</v>
      </c>
      <c r="B884" s="71" t="s">
        <v>881</v>
      </c>
      <c r="C884" s="72" t="s">
        <v>882</v>
      </c>
      <c r="D884" s="67" t="s">
        <v>838</v>
      </c>
      <c r="E884" s="68">
        <v>1</v>
      </c>
      <c r="F884" s="250">
        <v>0</v>
      </c>
      <c r="G884" s="39">
        <f t="shared" si="14"/>
        <v>1</v>
      </c>
      <c r="H884" s="69"/>
      <c r="I884" s="70">
        <f t="shared" si="15"/>
        <v>0</v>
      </c>
      <c r="J884" s="266">
        <f>1.65*2.7</f>
        <v>4.4550000000000001</v>
      </c>
    </row>
    <row r="885" spans="1:10" s="266" customFormat="1" ht="81" customHeight="1" outlineLevel="3">
      <c r="A885" s="64">
        <v>3</v>
      </c>
      <c r="B885" s="65" t="s">
        <v>883</v>
      </c>
      <c r="C885" s="66" t="s">
        <v>2240</v>
      </c>
      <c r="D885" s="67" t="s">
        <v>838</v>
      </c>
      <c r="E885" s="68">
        <v>1</v>
      </c>
      <c r="F885" s="250">
        <v>0</v>
      </c>
      <c r="G885" s="39">
        <f t="shared" si="14"/>
        <v>1</v>
      </c>
      <c r="H885" s="69"/>
      <c r="I885" s="70">
        <f t="shared" si="15"/>
        <v>0</v>
      </c>
      <c r="J885" s="266">
        <f>2.5*2.4</f>
        <v>6</v>
      </c>
    </row>
    <row r="886" spans="1:10" s="266" customFormat="1" ht="130.5" customHeight="1" outlineLevel="3">
      <c r="A886" s="64">
        <v>4</v>
      </c>
      <c r="B886" s="65" t="s">
        <v>884</v>
      </c>
      <c r="C886" s="66" t="s">
        <v>885</v>
      </c>
      <c r="D886" s="67" t="s">
        <v>838</v>
      </c>
      <c r="E886" s="68">
        <v>5</v>
      </c>
      <c r="F886" s="250">
        <v>0</v>
      </c>
      <c r="G886" s="39">
        <f t="shared" si="14"/>
        <v>5</v>
      </c>
      <c r="H886" s="69"/>
      <c r="I886" s="70">
        <f t="shared" si="15"/>
        <v>0</v>
      </c>
      <c r="J886" s="266">
        <f>1.1*2.85</f>
        <v>3.1350000000000002</v>
      </c>
    </row>
    <row r="887" spans="1:10" s="266" customFormat="1" ht="132" customHeight="1" outlineLevel="3">
      <c r="A887" s="64">
        <v>5</v>
      </c>
      <c r="B887" s="65" t="s">
        <v>886</v>
      </c>
      <c r="C887" s="66" t="s">
        <v>2449</v>
      </c>
      <c r="D887" s="67" t="s">
        <v>838</v>
      </c>
      <c r="E887" s="68">
        <v>1</v>
      </c>
      <c r="F887" s="250">
        <v>0</v>
      </c>
      <c r="G887" s="39">
        <f t="shared" si="14"/>
        <v>1</v>
      </c>
      <c r="H887" s="69"/>
      <c r="I887" s="70">
        <f t="shared" si="15"/>
        <v>0</v>
      </c>
      <c r="J887" s="266">
        <f>5.324*6.468</f>
        <v>34.435631999999998</v>
      </c>
    </row>
    <row r="888" spans="1:10" s="266" customFormat="1" ht="48" outlineLevel="3">
      <c r="A888" s="64">
        <v>6</v>
      </c>
      <c r="B888" s="65" t="s">
        <v>3270</v>
      </c>
      <c r="C888" s="66" t="s">
        <v>3271</v>
      </c>
      <c r="D888" s="67" t="s">
        <v>838</v>
      </c>
      <c r="E888" s="68">
        <v>1</v>
      </c>
      <c r="F888" s="250">
        <v>0</v>
      </c>
      <c r="G888" s="39">
        <f t="shared" ref="G888" si="16">E888*(1+F888/100)</f>
        <v>1</v>
      </c>
      <c r="H888" s="69"/>
      <c r="I888" s="70">
        <f t="shared" ref="I888" si="17">G888*H888</f>
        <v>0</v>
      </c>
      <c r="J888" s="266">
        <f>5.324*6.468</f>
        <v>34.435631999999998</v>
      </c>
    </row>
    <row r="889" spans="1:10" s="213" customFormat="1" ht="24" outlineLevel="3">
      <c r="A889" s="246">
        <v>7</v>
      </c>
      <c r="B889" s="247" t="s">
        <v>195</v>
      </c>
      <c r="C889" s="248" t="s">
        <v>728</v>
      </c>
      <c r="D889" s="249" t="s">
        <v>0</v>
      </c>
      <c r="E889" s="39">
        <f>SUM(I883:I888)/100</f>
        <v>0</v>
      </c>
      <c r="F889" s="250">
        <v>0</v>
      </c>
      <c r="G889" s="39">
        <f>E889*(1+F889/100)</f>
        <v>0</v>
      </c>
      <c r="H889" s="250"/>
      <c r="I889" s="251">
        <f>G889*H889</f>
        <v>0</v>
      </c>
    </row>
    <row r="890" spans="1:10" s="262" customFormat="1" ht="12.75" customHeight="1" outlineLevel="3">
      <c r="A890" s="257"/>
      <c r="B890" s="258"/>
      <c r="C890" s="259"/>
      <c r="D890" s="258"/>
      <c r="E890" s="54"/>
      <c r="F890" s="260"/>
      <c r="G890" s="54"/>
      <c r="H890" s="260"/>
      <c r="I890" s="261"/>
    </row>
    <row r="891" spans="1:10" s="245" customFormat="1" ht="16.5" customHeight="1" outlineLevel="2">
      <c r="A891" s="240"/>
      <c r="B891" s="241"/>
      <c r="C891" s="241" t="s">
        <v>557</v>
      </c>
      <c r="D891" s="242"/>
      <c r="E891" s="33"/>
      <c r="F891" s="243"/>
      <c r="G891" s="33"/>
      <c r="H891" s="243"/>
      <c r="I891" s="244">
        <f>SUBTOTAL(9,I892:I960)</f>
        <v>0</v>
      </c>
    </row>
    <row r="892" spans="1:10" s="213" customFormat="1" ht="48" outlineLevel="3">
      <c r="A892" s="246">
        <v>1</v>
      </c>
      <c r="B892" s="247" t="s">
        <v>158</v>
      </c>
      <c r="C892" s="248" t="s">
        <v>831</v>
      </c>
      <c r="D892" s="249" t="s">
        <v>5</v>
      </c>
      <c r="E892" s="39">
        <v>506.40680000000003</v>
      </c>
      <c r="F892" s="250">
        <v>0</v>
      </c>
      <c r="G892" s="39">
        <f>E892*(1+F892/100)</f>
        <v>506.40680000000003</v>
      </c>
      <c r="H892" s="250"/>
      <c r="I892" s="251">
        <f>G892*H892</f>
        <v>0</v>
      </c>
    </row>
    <row r="893" spans="1:10" s="214" customFormat="1" ht="11.25" outlineLevel="4">
      <c r="A893" s="252"/>
      <c r="B893" s="253"/>
      <c r="C893" s="254" t="s">
        <v>200</v>
      </c>
      <c r="D893" s="253"/>
      <c r="E893" s="44">
        <v>0</v>
      </c>
      <c r="F893" s="255"/>
      <c r="G893" s="46"/>
      <c r="H893" s="255"/>
      <c r="I893" s="256"/>
    </row>
    <row r="894" spans="1:10" s="214" customFormat="1" ht="11.25" outlineLevel="4">
      <c r="A894" s="252"/>
      <c r="B894" s="253"/>
      <c r="C894" s="254" t="s">
        <v>456</v>
      </c>
      <c r="D894" s="253"/>
      <c r="E894" s="44">
        <v>244.19740000000002</v>
      </c>
      <c r="F894" s="255"/>
      <c r="G894" s="46"/>
      <c r="H894" s="255"/>
      <c r="I894" s="256"/>
    </row>
    <row r="895" spans="1:10" s="214" customFormat="1" ht="33.75" outlineLevel="4">
      <c r="A895" s="252"/>
      <c r="B895" s="253"/>
      <c r="C895" s="254" t="s">
        <v>801</v>
      </c>
      <c r="D895" s="253"/>
      <c r="E895" s="44">
        <v>-90.974999999999994</v>
      </c>
      <c r="F895" s="255"/>
      <c r="G895" s="46"/>
      <c r="H895" s="255"/>
      <c r="I895" s="256"/>
    </row>
    <row r="896" spans="1:10" s="214" customFormat="1" ht="45" outlineLevel="4">
      <c r="A896" s="252"/>
      <c r="B896" s="253"/>
      <c r="C896" s="254" t="s">
        <v>822</v>
      </c>
      <c r="D896" s="253"/>
      <c r="E896" s="44">
        <v>51.713999999999999</v>
      </c>
      <c r="F896" s="255"/>
      <c r="G896" s="46"/>
      <c r="H896" s="255"/>
      <c r="I896" s="256"/>
    </row>
    <row r="897" spans="1:9" s="214" customFormat="1" ht="11.25" outlineLevel="4">
      <c r="A897" s="252"/>
      <c r="B897" s="253"/>
      <c r="C897" s="254" t="s">
        <v>201</v>
      </c>
      <c r="D897" s="253"/>
      <c r="E897" s="44">
        <v>0</v>
      </c>
      <c r="F897" s="255"/>
      <c r="G897" s="46"/>
      <c r="H897" s="255"/>
      <c r="I897" s="256"/>
    </row>
    <row r="898" spans="1:9" s="214" customFormat="1" ht="11.25" outlineLevel="4">
      <c r="A898" s="252"/>
      <c r="B898" s="253"/>
      <c r="C898" s="254" t="s">
        <v>529</v>
      </c>
      <c r="D898" s="253"/>
      <c r="E898" s="44">
        <v>99.533299999999997</v>
      </c>
      <c r="F898" s="255"/>
      <c r="G898" s="46"/>
      <c r="H898" s="255"/>
      <c r="I898" s="256"/>
    </row>
    <row r="899" spans="1:9" s="214" customFormat="1" ht="22.5" outlineLevel="4">
      <c r="A899" s="252"/>
      <c r="B899" s="253"/>
      <c r="C899" s="254" t="s">
        <v>732</v>
      </c>
      <c r="D899" s="253"/>
      <c r="E899" s="44">
        <v>-39.345000000000006</v>
      </c>
      <c r="F899" s="255"/>
      <c r="G899" s="46"/>
      <c r="H899" s="255"/>
      <c r="I899" s="256"/>
    </row>
    <row r="900" spans="1:9" s="214" customFormat="1" ht="22.5" outlineLevel="4">
      <c r="A900" s="252"/>
      <c r="B900" s="253"/>
      <c r="C900" s="254" t="s">
        <v>776</v>
      </c>
      <c r="D900" s="253"/>
      <c r="E900" s="44">
        <v>20.097999999999999</v>
      </c>
      <c r="F900" s="255"/>
      <c r="G900" s="46"/>
      <c r="H900" s="255"/>
      <c r="I900" s="256"/>
    </row>
    <row r="901" spans="1:9" s="214" customFormat="1" ht="11.25" outlineLevel="4">
      <c r="A901" s="252"/>
      <c r="B901" s="253"/>
      <c r="C901" s="254" t="s">
        <v>202</v>
      </c>
      <c r="D901" s="253"/>
      <c r="E901" s="44">
        <v>0</v>
      </c>
      <c r="F901" s="255"/>
      <c r="G901" s="46"/>
      <c r="H901" s="255"/>
      <c r="I901" s="256"/>
    </row>
    <row r="902" spans="1:9" s="214" customFormat="1" ht="11.25" outlineLevel="4">
      <c r="A902" s="252"/>
      <c r="B902" s="253"/>
      <c r="C902" s="254" t="s">
        <v>277</v>
      </c>
      <c r="D902" s="253"/>
      <c r="E902" s="44">
        <v>43.216200000000001</v>
      </c>
      <c r="F902" s="255"/>
      <c r="G902" s="46"/>
      <c r="H902" s="255"/>
      <c r="I902" s="256"/>
    </row>
    <row r="903" spans="1:9" s="214" customFormat="1" ht="22.5" outlineLevel="4">
      <c r="A903" s="252"/>
      <c r="B903" s="253"/>
      <c r="C903" s="254" t="s">
        <v>710</v>
      </c>
      <c r="D903" s="253"/>
      <c r="E903" s="44">
        <v>-17.010000000000002</v>
      </c>
      <c r="F903" s="255"/>
      <c r="G903" s="46"/>
      <c r="H903" s="255"/>
      <c r="I903" s="256"/>
    </row>
    <row r="904" spans="1:9" s="214" customFormat="1" ht="22.5" outlineLevel="4">
      <c r="A904" s="252"/>
      <c r="B904" s="253"/>
      <c r="C904" s="254" t="s">
        <v>749</v>
      </c>
      <c r="D904" s="253"/>
      <c r="E904" s="44">
        <v>8.5280000000000022</v>
      </c>
      <c r="F904" s="255"/>
      <c r="G904" s="46"/>
      <c r="H904" s="255"/>
      <c r="I904" s="256"/>
    </row>
    <row r="905" spans="1:9" s="214" customFormat="1" ht="11.25" outlineLevel="4">
      <c r="A905" s="252"/>
      <c r="B905" s="253"/>
      <c r="C905" s="254" t="s">
        <v>203</v>
      </c>
      <c r="D905" s="253"/>
      <c r="E905" s="44">
        <v>0</v>
      </c>
      <c r="F905" s="255"/>
      <c r="G905" s="46"/>
      <c r="H905" s="255"/>
      <c r="I905" s="256"/>
    </row>
    <row r="906" spans="1:9" s="214" customFormat="1" ht="11.25" outlineLevel="4">
      <c r="A906" s="252"/>
      <c r="B906" s="253"/>
      <c r="C906" s="254" t="s">
        <v>457</v>
      </c>
      <c r="D906" s="253"/>
      <c r="E906" s="44">
        <v>219.23990000000001</v>
      </c>
      <c r="F906" s="255"/>
      <c r="G906" s="46"/>
      <c r="H906" s="255"/>
      <c r="I906" s="256"/>
    </row>
    <row r="907" spans="1:9" s="214" customFormat="1" ht="22.5" outlineLevel="4">
      <c r="A907" s="252"/>
      <c r="B907" s="253"/>
      <c r="C907" s="254" t="s">
        <v>755</v>
      </c>
      <c r="D907" s="253"/>
      <c r="E907" s="44">
        <v>-75.3</v>
      </c>
      <c r="F907" s="255"/>
      <c r="G907" s="46"/>
      <c r="H907" s="255"/>
      <c r="I907" s="256"/>
    </row>
    <row r="908" spans="1:9" s="214" customFormat="1" ht="33.75" outlineLevel="4">
      <c r="A908" s="252"/>
      <c r="B908" s="253"/>
      <c r="C908" s="254" t="s">
        <v>800</v>
      </c>
      <c r="D908" s="253"/>
      <c r="E908" s="44">
        <v>42.51</v>
      </c>
      <c r="F908" s="255"/>
      <c r="G908" s="46"/>
      <c r="H908" s="255"/>
      <c r="I908" s="256"/>
    </row>
    <row r="909" spans="1:9" s="213" customFormat="1" ht="48" outlineLevel="3">
      <c r="A909" s="246">
        <v>2</v>
      </c>
      <c r="B909" s="247" t="s">
        <v>159</v>
      </c>
      <c r="C909" s="248" t="s">
        <v>832</v>
      </c>
      <c r="D909" s="249" t="s">
        <v>5</v>
      </c>
      <c r="E909" s="39">
        <v>402.84280000000001</v>
      </c>
      <c r="F909" s="250">
        <v>0</v>
      </c>
      <c r="G909" s="39">
        <f>E909*(1+F909/100)</f>
        <v>402.84280000000001</v>
      </c>
      <c r="H909" s="250"/>
      <c r="I909" s="251">
        <f>G909*H909</f>
        <v>0</v>
      </c>
    </row>
    <row r="910" spans="1:9" s="214" customFormat="1" ht="11.25" outlineLevel="4">
      <c r="A910" s="252"/>
      <c r="B910" s="253"/>
      <c r="C910" s="254" t="s">
        <v>200</v>
      </c>
      <c r="D910" s="253"/>
      <c r="E910" s="44">
        <v>0</v>
      </c>
      <c r="F910" s="255"/>
      <c r="G910" s="46"/>
      <c r="H910" s="255"/>
      <c r="I910" s="256"/>
    </row>
    <row r="911" spans="1:9" s="214" customFormat="1" ht="22.5" outlineLevel="4">
      <c r="A911" s="252"/>
      <c r="B911" s="253"/>
      <c r="C911" s="254" t="s">
        <v>619</v>
      </c>
      <c r="D911" s="253"/>
      <c r="E911" s="44">
        <v>75.598599999999962</v>
      </c>
      <c r="F911" s="255"/>
      <c r="G911" s="46"/>
      <c r="H911" s="255"/>
      <c r="I911" s="256"/>
    </row>
    <row r="912" spans="1:9" s="214" customFormat="1" ht="11.25" outlineLevel="4">
      <c r="A912" s="252"/>
      <c r="B912" s="253"/>
      <c r="C912" s="254" t="s">
        <v>567</v>
      </c>
      <c r="D912" s="253"/>
      <c r="E912" s="44">
        <v>43.399899999999995</v>
      </c>
      <c r="F912" s="255"/>
      <c r="G912" s="46"/>
      <c r="H912" s="255"/>
      <c r="I912" s="256"/>
    </row>
    <row r="913" spans="1:9" s="214" customFormat="1" ht="11.25" outlineLevel="4">
      <c r="A913" s="252"/>
      <c r="B913" s="253"/>
      <c r="C913" s="254" t="s">
        <v>201</v>
      </c>
      <c r="D913" s="253"/>
      <c r="E913" s="44">
        <v>0</v>
      </c>
      <c r="F913" s="255"/>
      <c r="G913" s="46"/>
      <c r="H913" s="255"/>
      <c r="I913" s="256"/>
    </row>
    <row r="914" spans="1:9" s="214" customFormat="1" ht="22.5" outlineLevel="4">
      <c r="A914" s="252"/>
      <c r="B914" s="253"/>
      <c r="C914" s="254" t="s">
        <v>632</v>
      </c>
      <c r="D914" s="253"/>
      <c r="E914" s="44">
        <v>44.996700000000004</v>
      </c>
      <c r="F914" s="255"/>
      <c r="G914" s="46"/>
      <c r="H914" s="255"/>
      <c r="I914" s="256"/>
    </row>
    <row r="915" spans="1:9" s="214" customFormat="1" ht="22.5" outlineLevel="4">
      <c r="A915" s="252"/>
      <c r="B915" s="253"/>
      <c r="C915" s="254" t="s">
        <v>653</v>
      </c>
      <c r="D915" s="253"/>
      <c r="E915" s="44">
        <v>25.223799999999997</v>
      </c>
      <c r="F915" s="255"/>
      <c r="G915" s="46"/>
      <c r="H915" s="255"/>
      <c r="I915" s="256"/>
    </row>
    <row r="916" spans="1:9" s="214" customFormat="1" ht="11.25" outlineLevel="4">
      <c r="A916" s="252"/>
      <c r="B916" s="253"/>
      <c r="C916" s="254" t="s">
        <v>202</v>
      </c>
      <c r="D916" s="253"/>
      <c r="E916" s="44">
        <v>0</v>
      </c>
      <c r="F916" s="255"/>
      <c r="G916" s="46"/>
      <c r="H916" s="255"/>
      <c r="I916" s="256"/>
    </row>
    <row r="917" spans="1:9" s="214" customFormat="1" ht="11.25" outlineLevel="4">
      <c r="A917" s="252"/>
      <c r="B917" s="253"/>
      <c r="C917" s="254" t="s">
        <v>580</v>
      </c>
      <c r="D917" s="253"/>
      <c r="E917" s="44">
        <v>77.581800000000015</v>
      </c>
      <c r="F917" s="255"/>
      <c r="G917" s="46"/>
      <c r="H917" s="255"/>
      <c r="I917" s="256"/>
    </row>
    <row r="918" spans="1:9" s="214" customFormat="1" ht="11.25" outlineLevel="4">
      <c r="A918" s="252"/>
      <c r="B918" s="253"/>
      <c r="C918" s="254" t="s">
        <v>498</v>
      </c>
      <c r="D918" s="253"/>
      <c r="E918" s="44">
        <v>13.3988</v>
      </c>
      <c r="F918" s="255"/>
      <c r="G918" s="46"/>
      <c r="H918" s="255"/>
      <c r="I918" s="256"/>
    </row>
    <row r="919" spans="1:9" s="214" customFormat="1" ht="11.25" outlineLevel="4">
      <c r="A919" s="252"/>
      <c r="B919" s="253"/>
      <c r="C919" s="254" t="s">
        <v>203</v>
      </c>
      <c r="D919" s="253"/>
      <c r="E919" s="44">
        <v>0</v>
      </c>
      <c r="F919" s="255"/>
      <c r="G919" s="46"/>
      <c r="H919" s="255"/>
      <c r="I919" s="256"/>
    </row>
    <row r="920" spans="1:9" s="214" customFormat="1" ht="11.25" outlineLevel="4">
      <c r="A920" s="252"/>
      <c r="B920" s="253"/>
      <c r="C920" s="254" t="s">
        <v>589</v>
      </c>
      <c r="D920" s="253"/>
      <c r="E920" s="44">
        <v>79.337900000000019</v>
      </c>
      <c r="F920" s="255"/>
      <c r="G920" s="46"/>
      <c r="H920" s="255"/>
      <c r="I920" s="256"/>
    </row>
    <row r="921" spans="1:9" s="214" customFormat="1" ht="11.25" outlineLevel="4">
      <c r="A921" s="252"/>
      <c r="B921" s="253"/>
      <c r="C921" s="254" t="s">
        <v>499</v>
      </c>
      <c r="D921" s="253"/>
      <c r="E921" s="44">
        <v>43.305299999999995</v>
      </c>
      <c r="F921" s="255"/>
      <c r="G921" s="46"/>
      <c r="H921" s="255"/>
      <c r="I921" s="256"/>
    </row>
    <row r="922" spans="1:9" s="213" customFormat="1" ht="48" outlineLevel="3">
      <c r="A922" s="246">
        <v>3</v>
      </c>
      <c r="B922" s="247" t="s">
        <v>160</v>
      </c>
      <c r="C922" s="248" t="s">
        <v>835</v>
      </c>
      <c r="D922" s="249" t="s">
        <v>5</v>
      </c>
      <c r="E922" s="39">
        <v>79.259399999999985</v>
      </c>
      <c r="F922" s="250">
        <v>0</v>
      </c>
      <c r="G922" s="39">
        <f>E922*(1+F922/100)</f>
        <v>79.259399999999985</v>
      </c>
      <c r="H922" s="250"/>
      <c r="I922" s="251">
        <f>G922*H922</f>
        <v>0</v>
      </c>
    </row>
    <row r="923" spans="1:9" s="214" customFormat="1" ht="11.25" outlineLevel="4">
      <c r="A923" s="252"/>
      <c r="B923" s="253"/>
      <c r="C923" s="254" t="s">
        <v>202</v>
      </c>
      <c r="D923" s="253"/>
      <c r="E923" s="44">
        <v>0</v>
      </c>
      <c r="F923" s="255"/>
      <c r="G923" s="46"/>
      <c r="H923" s="255"/>
      <c r="I923" s="256"/>
    </row>
    <row r="924" spans="1:9" s="214" customFormat="1" ht="11.25" outlineLevel="4">
      <c r="A924" s="252"/>
      <c r="B924" s="253"/>
      <c r="C924" s="254" t="s">
        <v>276</v>
      </c>
      <c r="D924" s="253"/>
      <c r="E924" s="44">
        <v>30.608399999999996</v>
      </c>
      <c r="F924" s="255"/>
      <c r="G924" s="46"/>
      <c r="H924" s="255"/>
      <c r="I924" s="256"/>
    </row>
    <row r="925" spans="1:9" s="214" customFormat="1" ht="11.25" outlineLevel="4">
      <c r="A925" s="252"/>
      <c r="B925" s="253"/>
      <c r="C925" s="254" t="s">
        <v>656</v>
      </c>
      <c r="D925" s="253"/>
      <c r="E925" s="44">
        <v>-6.8550000000000004</v>
      </c>
      <c r="F925" s="255"/>
      <c r="G925" s="46"/>
      <c r="H925" s="255"/>
      <c r="I925" s="256"/>
    </row>
    <row r="926" spans="1:9" s="214" customFormat="1" ht="22.5" outlineLevel="4">
      <c r="A926" s="252"/>
      <c r="B926" s="253"/>
      <c r="C926" s="254" t="s">
        <v>690</v>
      </c>
      <c r="D926" s="253"/>
      <c r="E926" s="44">
        <v>4.9660000000000002</v>
      </c>
      <c r="F926" s="255"/>
      <c r="G926" s="46"/>
      <c r="H926" s="255"/>
      <c r="I926" s="256"/>
    </row>
    <row r="927" spans="1:9" s="214" customFormat="1" ht="11.25" outlineLevel="4">
      <c r="A927" s="252"/>
      <c r="B927" s="253"/>
      <c r="C927" s="254" t="s">
        <v>203</v>
      </c>
      <c r="D927" s="253"/>
      <c r="E927" s="44">
        <v>0</v>
      </c>
      <c r="F927" s="255"/>
      <c r="G927" s="46"/>
      <c r="H927" s="255"/>
      <c r="I927" s="256"/>
    </row>
    <row r="928" spans="1:9" s="214" customFormat="1" ht="11.25" outlineLevel="4">
      <c r="A928" s="252"/>
      <c r="B928" s="253"/>
      <c r="C928" s="254" t="s">
        <v>278</v>
      </c>
      <c r="D928" s="253"/>
      <c r="E928" s="44">
        <v>60.72</v>
      </c>
      <c r="F928" s="255"/>
      <c r="G928" s="46"/>
      <c r="H928" s="255"/>
      <c r="I928" s="256"/>
    </row>
    <row r="929" spans="1:9" s="214" customFormat="1" ht="22.5" outlineLevel="4">
      <c r="A929" s="252"/>
      <c r="B929" s="253"/>
      <c r="C929" s="254" t="s">
        <v>724</v>
      </c>
      <c r="D929" s="253"/>
      <c r="E929" s="44">
        <v>-22.92</v>
      </c>
      <c r="F929" s="255"/>
      <c r="G929" s="46"/>
      <c r="H929" s="255"/>
      <c r="I929" s="256"/>
    </row>
    <row r="930" spans="1:9" s="214" customFormat="1" ht="22.5" outlineLevel="4">
      <c r="A930" s="252"/>
      <c r="B930" s="253"/>
      <c r="C930" s="254" t="s">
        <v>766</v>
      </c>
      <c r="D930" s="253"/>
      <c r="E930" s="44">
        <v>12.74</v>
      </c>
      <c r="F930" s="255"/>
      <c r="G930" s="46"/>
      <c r="H930" s="255"/>
      <c r="I930" s="256"/>
    </row>
    <row r="931" spans="1:9" s="213" customFormat="1" ht="48" outlineLevel="3">
      <c r="A931" s="246">
        <v>4</v>
      </c>
      <c r="B931" s="247" t="s">
        <v>161</v>
      </c>
      <c r="C931" s="248" t="s">
        <v>833</v>
      </c>
      <c r="D931" s="249" t="s">
        <v>5</v>
      </c>
      <c r="E931" s="39">
        <v>5.3199999999999985</v>
      </c>
      <c r="F931" s="250">
        <v>0</v>
      </c>
      <c r="G931" s="39">
        <f>E931*(1+F931/100)</f>
        <v>5.3199999999999985</v>
      </c>
      <c r="H931" s="250"/>
      <c r="I931" s="251">
        <f>G931*H931</f>
        <v>0</v>
      </c>
    </row>
    <row r="932" spans="1:9" s="214" customFormat="1" ht="11.25" outlineLevel="4">
      <c r="A932" s="252"/>
      <c r="B932" s="253"/>
      <c r="C932" s="254" t="s">
        <v>200</v>
      </c>
      <c r="D932" s="253"/>
      <c r="E932" s="44">
        <v>0</v>
      </c>
      <c r="F932" s="255"/>
      <c r="G932" s="46"/>
      <c r="H932" s="255"/>
      <c r="I932" s="256"/>
    </row>
    <row r="933" spans="1:9" s="214" customFormat="1" ht="11.25" outlineLevel="4">
      <c r="A933" s="252"/>
      <c r="B933" s="253"/>
      <c r="C933" s="254" t="s">
        <v>227</v>
      </c>
      <c r="D933" s="253"/>
      <c r="E933" s="44">
        <v>38.304000000000002</v>
      </c>
      <c r="F933" s="255"/>
      <c r="G933" s="46"/>
      <c r="H933" s="255"/>
      <c r="I933" s="256"/>
    </row>
    <row r="934" spans="1:9" s="214" customFormat="1" ht="11.25" outlineLevel="4">
      <c r="A934" s="252"/>
      <c r="B934" s="253"/>
      <c r="C934" s="254" t="s">
        <v>612</v>
      </c>
      <c r="D934" s="253"/>
      <c r="E934" s="44">
        <v>-34.367200000000004</v>
      </c>
      <c r="F934" s="255"/>
      <c r="G934" s="46"/>
      <c r="H934" s="255"/>
      <c r="I934" s="256"/>
    </row>
    <row r="935" spans="1:9" s="214" customFormat="1" ht="11.25" outlineLevel="4">
      <c r="A935" s="252"/>
      <c r="B935" s="253"/>
      <c r="C935" s="254" t="s">
        <v>605</v>
      </c>
      <c r="D935" s="253"/>
      <c r="E935" s="44">
        <v>1.3832000000000002</v>
      </c>
      <c r="F935" s="255"/>
      <c r="G935" s="46"/>
      <c r="H935" s="255"/>
      <c r="I935" s="256"/>
    </row>
    <row r="936" spans="1:9" s="213" customFormat="1" ht="48" outlineLevel="3">
      <c r="A936" s="246">
        <v>5</v>
      </c>
      <c r="B936" s="247" t="s">
        <v>165</v>
      </c>
      <c r="C936" s="248" t="s">
        <v>834</v>
      </c>
      <c r="D936" s="249" t="s">
        <v>5</v>
      </c>
      <c r="E936" s="39">
        <v>24.523200000000003</v>
      </c>
      <c r="F936" s="250">
        <v>0</v>
      </c>
      <c r="G936" s="39">
        <f>E936*(1+F936/100)</f>
        <v>24.523200000000003</v>
      </c>
      <c r="H936" s="250"/>
      <c r="I936" s="251">
        <f>G936*H936</f>
        <v>0</v>
      </c>
    </row>
    <row r="937" spans="1:9" s="214" customFormat="1" ht="11.25" outlineLevel="4">
      <c r="A937" s="252"/>
      <c r="B937" s="253"/>
      <c r="C937" s="254" t="s">
        <v>200</v>
      </c>
      <c r="D937" s="253"/>
      <c r="E937" s="44">
        <v>0</v>
      </c>
      <c r="F937" s="255"/>
      <c r="G937" s="46"/>
      <c r="H937" s="255"/>
      <c r="I937" s="256"/>
    </row>
    <row r="938" spans="1:9" s="214" customFormat="1" ht="11.25" outlineLevel="4">
      <c r="A938" s="252"/>
      <c r="B938" s="253"/>
      <c r="C938" s="254" t="s">
        <v>320</v>
      </c>
      <c r="D938" s="253"/>
      <c r="E938" s="44">
        <v>21.164000000000001</v>
      </c>
      <c r="F938" s="255"/>
      <c r="G938" s="46"/>
      <c r="H938" s="255"/>
      <c r="I938" s="256"/>
    </row>
    <row r="939" spans="1:9" s="214" customFormat="1" ht="11.25" outlineLevel="4">
      <c r="A939" s="252"/>
      <c r="B939" s="253"/>
      <c r="C939" s="254" t="s">
        <v>617</v>
      </c>
      <c r="D939" s="253"/>
      <c r="E939" s="44">
        <v>3.3592</v>
      </c>
      <c r="F939" s="255"/>
      <c r="G939" s="46"/>
      <c r="H939" s="255"/>
      <c r="I939" s="256"/>
    </row>
    <row r="940" spans="1:9" s="213" customFormat="1" ht="48" outlineLevel="3">
      <c r="A940" s="246">
        <v>6</v>
      </c>
      <c r="B940" s="247" t="s">
        <v>162</v>
      </c>
      <c r="C940" s="248" t="s">
        <v>830</v>
      </c>
      <c r="D940" s="249" t="s">
        <v>14</v>
      </c>
      <c r="E940" s="39">
        <v>43</v>
      </c>
      <c r="F940" s="250">
        <v>0</v>
      </c>
      <c r="G940" s="39">
        <f>E940*(1+F940/100)</f>
        <v>43</v>
      </c>
      <c r="H940" s="250"/>
      <c r="I940" s="251">
        <f>G940*H940</f>
        <v>0</v>
      </c>
    </row>
    <row r="941" spans="1:9" s="214" customFormat="1" ht="11.25" outlineLevel="4">
      <c r="A941" s="252"/>
      <c r="B941" s="253"/>
      <c r="C941" s="254" t="s">
        <v>200</v>
      </c>
      <c r="D941" s="253"/>
      <c r="E941" s="44">
        <v>0</v>
      </c>
      <c r="F941" s="255"/>
      <c r="G941" s="46"/>
      <c r="H941" s="255"/>
      <c r="I941" s="256"/>
    </row>
    <row r="942" spans="1:9" s="214" customFormat="1" ht="11.25" outlineLevel="4">
      <c r="A942" s="252"/>
      <c r="B942" s="253"/>
      <c r="C942" s="254" t="s">
        <v>514</v>
      </c>
      <c r="D942" s="253"/>
      <c r="E942" s="44">
        <v>16</v>
      </c>
      <c r="F942" s="255"/>
      <c r="G942" s="46"/>
      <c r="H942" s="255"/>
      <c r="I942" s="256"/>
    </row>
    <row r="943" spans="1:9" s="214" customFormat="1" ht="11.25" outlineLevel="4">
      <c r="A943" s="252"/>
      <c r="B943" s="253"/>
      <c r="C943" s="254" t="s">
        <v>201</v>
      </c>
      <c r="D943" s="253"/>
      <c r="E943" s="44">
        <v>0</v>
      </c>
      <c r="F943" s="255"/>
      <c r="G943" s="46"/>
      <c r="H943" s="255"/>
      <c r="I943" s="256"/>
    </row>
    <row r="944" spans="1:9" s="214" customFormat="1" ht="11.25" outlineLevel="4">
      <c r="A944" s="252"/>
      <c r="B944" s="253"/>
      <c r="C944" s="254" t="s">
        <v>496</v>
      </c>
      <c r="D944" s="253"/>
      <c r="E944" s="44">
        <v>6</v>
      </c>
      <c r="F944" s="255"/>
      <c r="G944" s="46"/>
      <c r="H944" s="255"/>
      <c r="I944" s="256"/>
    </row>
    <row r="945" spans="1:11" s="214" customFormat="1" ht="11.25" outlineLevel="4">
      <c r="A945" s="252"/>
      <c r="B945" s="253"/>
      <c r="C945" s="254" t="s">
        <v>202</v>
      </c>
      <c r="D945" s="253"/>
      <c r="E945" s="44">
        <v>0</v>
      </c>
      <c r="F945" s="255"/>
      <c r="G945" s="46"/>
      <c r="H945" s="255"/>
      <c r="I945" s="256"/>
    </row>
    <row r="946" spans="1:11" s="214" customFormat="1" ht="11.25" outlineLevel="4">
      <c r="A946" s="252"/>
      <c r="B946" s="253"/>
      <c r="C946" s="254" t="s">
        <v>495</v>
      </c>
      <c r="D946" s="253"/>
      <c r="E946" s="44">
        <v>2</v>
      </c>
      <c r="F946" s="255"/>
      <c r="G946" s="46"/>
      <c r="H946" s="255"/>
      <c r="I946" s="256"/>
    </row>
    <row r="947" spans="1:11" s="214" customFormat="1" ht="11.25" outlineLevel="4">
      <c r="A947" s="252"/>
      <c r="B947" s="253"/>
      <c r="C947" s="254" t="s">
        <v>203</v>
      </c>
      <c r="D947" s="253"/>
      <c r="E947" s="44">
        <v>0</v>
      </c>
      <c r="F947" s="255"/>
      <c r="G947" s="46"/>
      <c r="H947" s="255"/>
      <c r="I947" s="256"/>
    </row>
    <row r="948" spans="1:11" s="214" customFormat="1" ht="11.25" outlineLevel="4">
      <c r="A948" s="252"/>
      <c r="B948" s="253"/>
      <c r="C948" s="254" t="s">
        <v>526</v>
      </c>
      <c r="D948" s="253"/>
      <c r="E948" s="44">
        <v>19</v>
      </c>
      <c r="F948" s="255"/>
      <c r="G948" s="46"/>
      <c r="H948" s="255"/>
      <c r="I948" s="256"/>
    </row>
    <row r="949" spans="1:11" s="213" customFormat="1" ht="48" outlineLevel="3">
      <c r="A949" s="246">
        <v>7</v>
      </c>
      <c r="B949" s="247" t="s">
        <v>163</v>
      </c>
      <c r="C949" s="248" t="s">
        <v>829</v>
      </c>
      <c r="D949" s="249" t="s">
        <v>14</v>
      </c>
      <c r="E949" s="39">
        <v>8</v>
      </c>
      <c r="F949" s="250">
        <v>0</v>
      </c>
      <c r="G949" s="39">
        <f>E949*(1+F949/100)</f>
        <v>8</v>
      </c>
      <c r="H949" s="250"/>
      <c r="I949" s="251">
        <f>G949*H949</f>
        <v>0</v>
      </c>
    </row>
    <row r="950" spans="1:11" s="214" customFormat="1" ht="11.25" outlineLevel="4">
      <c r="A950" s="252"/>
      <c r="B950" s="253"/>
      <c r="C950" s="254" t="s">
        <v>200</v>
      </c>
      <c r="D950" s="253"/>
      <c r="E950" s="44">
        <v>0</v>
      </c>
      <c r="F950" s="255"/>
      <c r="G950" s="46"/>
      <c r="H950" s="255"/>
      <c r="I950" s="256"/>
    </row>
    <row r="951" spans="1:11" s="214" customFormat="1" ht="11.25" outlineLevel="4">
      <c r="A951" s="252"/>
      <c r="B951" s="253"/>
      <c r="C951" s="254" t="s">
        <v>494</v>
      </c>
      <c r="D951" s="253"/>
      <c r="E951" s="44">
        <v>6</v>
      </c>
      <c r="F951" s="255"/>
      <c r="G951" s="46"/>
      <c r="H951" s="255"/>
      <c r="I951" s="256"/>
    </row>
    <row r="952" spans="1:11" s="214" customFormat="1" ht="11.25" outlineLevel="4">
      <c r="A952" s="252"/>
      <c r="B952" s="253"/>
      <c r="C952" s="254" t="s">
        <v>203</v>
      </c>
      <c r="D952" s="253"/>
      <c r="E952" s="44">
        <v>0</v>
      </c>
      <c r="F952" s="255"/>
      <c r="G952" s="46"/>
      <c r="H952" s="255"/>
      <c r="I952" s="256"/>
    </row>
    <row r="953" spans="1:11" s="214" customFormat="1" ht="11.25" outlineLevel="4">
      <c r="A953" s="252"/>
      <c r="B953" s="253"/>
      <c r="C953" s="254" t="s">
        <v>461</v>
      </c>
      <c r="D953" s="253"/>
      <c r="E953" s="44">
        <v>2</v>
      </c>
      <c r="F953" s="255"/>
      <c r="G953" s="46"/>
      <c r="H953" s="255"/>
      <c r="I953" s="256"/>
    </row>
    <row r="954" spans="1:11" s="213" customFormat="1" ht="48" outlineLevel="3">
      <c r="A954" s="246">
        <v>8</v>
      </c>
      <c r="B954" s="247" t="s">
        <v>164</v>
      </c>
      <c r="C954" s="248" t="s">
        <v>828</v>
      </c>
      <c r="D954" s="249" t="s">
        <v>14</v>
      </c>
      <c r="E954" s="39">
        <v>5</v>
      </c>
      <c r="F954" s="250">
        <v>0</v>
      </c>
      <c r="G954" s="39">
        <f>E954*(1+F954/100)</f>
        <v>5</v>
      </c>
      <c r="H954" s="250"/>
      <c r="I954" s="251">
        <f>G954*H954</f>
        <v>0</v>
      </c>
    </row>
    <row r="955" spans="1:11" s="214" customFormat="1" ht="11.25" outlineLevel="4">
      <c r="A955" s="252"/>
      <c r="B955" s="253"/>
      <c r="C955" s="254" t="s">
        <v>200</v>
      </c>
      <c r="D955" s="253"/>
      <c r="E955" s="44">
        <v>0</v>
      </c>
      <c r="F955" s="255"/>
      <c r="G955" s="46"/>
      <c r="H955" s="255"/>
      <c r="I955" s="256"/>
    </row>
    <row r="956" spans="1:11" s="214" customFormat="1" ht="11.25" outlineLevel="4">
      <c r="A956" s="252"/>
      <c r="B956" s="253"/>
      <c r="C956" s="254" t="s">
        <v>513</v>
      </c>
      <c r="D956" s="253"/>
      <c r="E956" s="44">
        <v>4</v>
      </c>
      <c r="F956" s="255"/>
      <c r="G956" s="46"/>
      <c r="H956" s="255"/>
      <c r="I956" s="256"/>
    </row>
    <row r="957" spans="1:11" s="214" customFormat="1" ht="11.25" outlineLevel="4">
      <c r="A957" s="252"/>
      <c r="B957" s="253"/>
      <c r="C957" s="254" t="s">
        <v>202</v>
      </c>
      <c r="D957" s="253"/>
      <c r="E957" s="44">
        <v>0</v>
      </c>
      <c r="F957" s="255"/>
      <c r="G957" s="46"/>
      <c r="H957" s="255"/>
      <c r="I957" s="256"/>
    </row>
    <row r="958" spans="1:11" s="214" customFormat="1" ht="11.25" outlineLevel="4">
      <c r="A958" s="252"/>
      <c r="B958" s="253"/>
      <c r="C958" s="254" t="s">
        <v>460</v>
      </c>
      <c r="D958" s="253"/>
      <c r="E958" s="44">
        <v>1</v>
      </c>
      <c r="F958" s="255"/>
      <c r="G958" s="46"/>
      <c r="H958" s="255"/>
      <c r="I958" s="256"/>
    </row>
    <row r="959" spans="1:11" s="213" customFormat="1" ht="24" outlineLevel="3">
      <c r="A959" s="246">
        <v>9</v>
      </c>
      <c r="B959" s="247" t="s">
        <v>195</v>
      </c>
      <c r="C959" s="248" t="s">
        <v>728</v>
      </c>
      <c r="D959" s="249" t="s">
        <v>0</v>
      </c>
      <c r="E959" s="39">
        <f>SUM(I892:I958)/100</f>
        <v>0</v>
      </c>
      <c r="F959" s="250">
        <v>0</v>
      </c>
      <c r="G959" s="39">
        <f>E959*(1+F959/100)</f>
        <v>0</v>
      </c>
      <c r="H959" s="250"/>
      <c r="I959" s="251">
        <f>G959*H959</f>
        <v>0</v>
      </c>
      <c r="K959" s="213" t="s">
        <v>2440</v>
      </c>
    </row>
    <row r="960" spans="1:11" s="262" customFormat="1" ht="12.75" customHeight="1" outlineLevel="3">
      <c r="A960" s="257"/>
      <c r="B960" s="258"/>
      <c r="C960" s="259"/>
      <c r="D960" s="258"/>
      <c r="E960" s="54"/>
      <c r="F960" s="260"/>
      <c r="G960" s="54"/>
      <c r="H960" s="260"/>
      <c r="I960" s="261"/>
    </row>
    <row r="961" spans="1:10" s="245" customFormat="1" ht="16.5" customHeight="1" outlineLevel="2">
      <c r="A961" s="240"/>
      <c r="B961" s="241"/>
      <c r="C961" s="241" t="s">
        <v>603</v>
      </c>
      <c r="D961" s="242"/>
      <c r="E961" s="33"/>
      <c r="F961" s="243"/>
      <c r="G961" s="33"/>
      <c r="H961" s="243"/>
      <c r="I961" s="244">
        <f>SUBTOTAL(9,I963:I986)</f>
        <v>0</v>
      </c>
    </row>
    <row r="962" spans="1:10" s="266" customFormat="1" ht="12" customHeight="1" outlineLevel="3">
      <c r="A962" s="59"/>
      <c r="B962" s="60"/>
      <c r="C962" s="61" t="s">
        <v>836</v>
      </c>
      <c r="D962" s="62"/>
      <c r="E962" s="62"/>
      <c r="F962" s="62"/>
      <c r="G962" s="63"/>
      <c r="H962" s="264"/>
      <c r="I962" s="265"/>
    </row>
    <row r="963" spans="1:10" s="266" customFormat="1" ht="156" customHeight="1" outlineLevel="3">
      <c r="A963" s="64">
        <v>1</v>
      </c>
      <c r="B963" s="65" t="s">
        <v>837</v>
      </c>
      <c r="C963" s="66" t="s">
        <v>1814</v>
      </c>
      <c r="D963" s="67" t="s">
        <v>838</v>
      </c>
      <c r="E963" s="68">
        <v>15</v>
      </c>
      <c r="F963" s="250">
        <v>0</v>
      </c>
      <c r="G963" s="39">
        <f t="shared" ref="G963:G984" si="18">E963*(1+F963/100)</f>
        <v>15</v>
      </c>
      <c r="H963" s="69"/>
      <c r="I963" s="70">
        <f t="shared" ref="I963:I984" si="19">G963*H963</f>
        <v>0</v>
      </c>
      <c r="J963" s="266">
        <f>2.5*2.25</f>
        <v>5.625</v>
      </c>
    </row>
    <row r="964" spans="1:10" s="266" customFormat="1" ht="150.75" customHeight="1" outlineLevel="3">
      <c r="A964" s="64">
        <v>3</v>
      </c>
      <c r="B964" s="65" t="s">
        <v>839</v>
      </c>
      <c r="C964" s="66" t="s">
        <v>840</v>
      </c>
      <c r="D964" s="67" t="s">
        <v>838</v>
      </c>
      <c r="E964" s="68">
        <v>2</v>
      </c>
      <c r="F964" s="250">
        <v>0</v>
      </c>
      <c r="G964" s="39">
        <f t="shared" si="18"/>
        <v>2</v>
      </c>
      <c r="H964" s="69"/>
      <c r="I964" s="70">
        <f t="shared" si="19"/>
        <v>0</v>
      </c>
      <c r="J964" s="266">
        <f>2.5*1.5</f>
        <v>3.75</v>
      </c>
    </row>
    <row r="965" spans="1:10" s="266" customFormat="1" ht="144" outlineLevel="3">
      <c r="A965" s="64">
        <v>5</v>
      </c>
      <c r="B965" s="65" t="s">
        <v>841</v>
      </c>
      <c r="C965" s="66" t="s">
        <v>842</v>
      </c>
      <c r="D965" s="67" t="s">
        <v>838</v>
      </c>
      <c r="E965" s="68">
        <v>12</v>
      </c>
      <c r="F965" s="250">
        <v>0</v>
      </c>
      <c r="G965" s="39">
        <f t="shared" si="18"/>
        <v>12</v>
      </c>
      <c r="H965" s="69"/>
      <c r="I965" s="70">
        <f t="shared" si="19"/>
        <v>0</v>
      </c>
      <c r="J965" s="266">
        <f>2.5*1.5</f>
        <v>3.75</v>
      </c>
    </row>
    <row r="966" spans="1:10" s="266" customFormat="1" ht="132" outlineLevel="3">
      <c r="A966" s="64">
        <v>7</v>
      </c>
      <c r="B966" s="65" t="s">
        <v>843</v>
      </c>
      <c r="C966" s="66" t="s">
        <v>840</v>
      </c>
      <c r="D966" s="67" t="s">
        <v>838</v>
      </c>
      <c r="E966" s="68">
        <v>1</v>
      </c>
      <c r="F966" s="250">
        <v>0</v>
      </c>
      <c r="G966" s="39">
        <f t="shared" si="18"/>
        <v>1</v>
      </c>
      <c r="H966" s="69"/>
      <c r="I966" s="70">
        <f t="shared" si="19"/>
        <v>0</v>
      </c>
      <c r="J966" s="266">
        <f>2.5*1.5</f>
        <v>3.75</v>
      </c>
    </row>
    <row r="967" spans="1:10" s="266" customFormat="1" ht="132" outlineLevel="3">
      <c r="A967" s="64">
        <v>9</v>
      </c>
      <c r="B967" s="65" t="s">
        <v>844</v>
      </c>
      <c r="C967" s="66" t="s">
        <v>845</v>
      </c>
      <c r="D967" s="67" t="s">
        <v>838</v>
      </c>
      <c r="E967" s="68">
        <v>1</v>
      </c>
      <c r="F967" s="250">
        <v>0</v>
      </c>
      <c r="G967" s="39">
        <f t="shared" si="18"/>
        <v>1</v>
      </c>
      <c r="H967" s="69"/>
      <c r="I967" s="70">
        <f t="shared" si="19"/>
        <v>0</v>
      </c>
      <c r="J967" s="266">
        <f>2.5*1.5</f>
        <v>3.75</v>
      </c>
    </row>
    <row r="968" spans="1:10" s="266" customFormat="1" ht="144" outlineLevel="3">
      <c r="A968" s="64">
        <v>11</v>
      </c>
      <c r="B968" s="65" t="s">
        <v>846</v>
      </c>
      <c r="C968" s="66" t="s">
        <v>842</v>
      </c>
      <c r="D968" s="67" t="s">
        <v>838</v>
      </c>
      <c r="E968" s="68">
        <v>3</v>
      </c>
      <c r="F968" s="250">
        <v>0</v>
      </c>
      <c r="G968" s="39">
        <f t="shared" si="18"/>
        <v>3</v>
      </c>
      <c r="H968" s="69"/>
      <c r="I968" s="70">
        <f t="shared" si="19"/>
        <v>0</v>
      </c>
      <c r="J968" s="266">
        <f>2.5*1.5</f>
        <v>3.75</v>
      </c>
    </row>
    <row r="969" spans="1:10" s="266" customFormat="1" ht="132" outlineLevel="3">
      <c r="A969" s="64">
        <v>13</v>
      </c>
      <c r="B969" s="65" t="s">
        <v>847</v>
      </c>
      <c r="C969" s="66" t="s">
        <v>848</v>
      </c>
      <c r="D969" s="67" t="s">
        <v>838</v>
      </c>
      <c r="E969" s="68">
        <v>1</v>
      </c>
      <c r="F969" s="250">
        <v>0</v>
      </c>
      <c r="G969" s="39">
        <f t="shared" si="18"/>
        <v>1</v>
      </c>
      <c r="H969" s="69"/>
      <c r="I969" s="70">
        <f t="shared" si="19"/>
        <v>0</v>
      </c>
      <c r="J969" s="266">
        <f>2.5*0.75</f>
        <v>1.875</v>
      </c>
    </row>
    <row r="970" spans="1:10" s="266" customFormat="1" ht="144" outlineLevel="3">
      <c r="A970" s="64">
        <v>15</v>
      </c>
      <c r="B970" s="65" t="s">
        <v>849</v>
      </c>
      <c r="C970" s="66" t="s">
        <v>850</v>
      </c>
      <c r="D970" s="67" t="s">
        <v>838</v>
      </c>
      <c r="E970" s="68">
        <v>5</v>
      </c>
      <c r="F970" s="250">
        <v>0</v>
      </c>
      <c r="G970" s="39">
        <f t="shared" si="18"/>
        <v>5</v>
      </c>
      <c r="H970" s="69"/>
      <c r="I970" s="70">
        <f t="shared" si="19"/>
        <v>0</v>
      </c>
      <c r="J970" s="266">
        <f>2.5*0.75</f>
        <v>1.875</v>
      </c>
    </row>
    <row r="971" spans="1:10" s="266" customFormat="1" ht="132" outlineLevel="3">
      <c r="A971" s="64">
        <v>17</v>
      </c>
      <c r="B971" s="65" t="s">
        <v>851</v>
      </c>
      <c r="C971" s="66" t="s">
        <v>852</v>
      </c>
      <c r="D971" s="67" t="s">
        <v>838</v>
      </c>
      <c r="E971" s="68">
        <v>2</v>
      </c>
      <c r="F971" s="250">
        <v>0</v>
      </c>
      <c r="G971" s="39">
        <f t="shared" si="18"/>
        <v>2</v>
      </c>
      <c r="H971" s="69"/>
      <c r="I971" s="70">
        <f t="shared" si="19"/>
        <v>0</v>
      </c>
      <c r="J971" s="266">
        <f>2.2*1.5</f>
        <v>3.3000000000000003</v>
      </c>
    </row>
    <row r="972" spans="1:10" s="266" customFormat="1" ht="154.5" customHeight="1" outlineLevel="3">
      <c r="A972" s="64">
        <v>19</v>
      </c>
      <c r="B972" s="65" t="s">
        <v>853</v>
      </c>
      <c r="C972" s="66" t="s">
        <v>854</v>
      </c>
      <c r="D972" s="67" t="s">
        <v>838</v>
      </c>
      <c r="E972" s="68">
        <v>3</v>
      </c>
      <c r="F972" s="250">
        <v>0</v>
      </c>
      <c r="G972" s="39">
        <f t="shared" si="18"/>
        <v>3</v>
      </c>
      <c r="H972" s="69"/>
      <c r="I972" s="70">
        <f t="shared" si="19"/>
        <v>0</v>
      </c>
      <c r="J972" s="266">
        <f>2.2*1.5</f>
        <v>3.3000000000000003</v>
      </c>
    </row>
    <row r="973" spans="1:10" s="266" customFormat="1" ht="132" outlineLevel="3">
      <c r="A973" s="64">
        <v>21</v>
      </c>
      <c r="B973" s="65" t="s">
        <v>855</v>
      </c>
      <c r="C973" s="66" t="s">
        <v>856</v>
      </c>
      <c r="D973" s="67" t="s">
        <v>838</v>
      </c>
      <c r="E973" s="68">
        <v>1</v>
      </c>
      <c r="F973" s="250">
        <v>0</v>
      </c>
      <c r="G973" s="39">
        <f t="shared" si="18"/>
        <v>1</v>
      </c>
      <c r="H973" s="69"/>
      <c r="I973" s="70">
        <f t="shared" si="19"/>
        <v>0</v>
      </c>
      <c r="J973" s="266">
        <f>2.2*0.75</f>
        <v>1.6500000000000001</v>
      </c>
    </row>
    <row r="974" spans="1:10" s="266" customFormat="1" ht="144" outlineLevel="3">
      <c r="A974" s="64">
        <v>23</v>
      </c>
      <c r="B974" s="65" t="s">
        <v>857</v>
      </c>
      <c r="C974" s="66" t="s">
        <v>858</v>
      </c>
      <c r="D974" s="67" t="s">
        <v>838</v>
      </c>
      <c r="E974" s="68">
        <v>5</v>
      </c>
      <c r="F974" s="250">
        <v>0</v>
      </c>
      <c r="G974" s="39">
        <f t="shared" si="18"/>
        <v>5</v>
      </c>
      <c r="H974" s="69"/>
      <c r="I974" s="70">
        <f t="shared" si="19"/>
        <v>0</v>
      </c>
      <c r="J974" s="266">
        <f>2.2*0.75</f>
        <v>1.6500000000000001</v>
      </c>
    </row>
    <row r="975" spans="1:10" s="266" customFormat="1" ht="144" outlineLevel="3">
      <c r="A975" s="64">
        <v>25</v>
      </c>
      <c r="B975" s="65" t="s">
        <v>859</v>
      </c>
      <c r="C975" s="66" t="s">
        <v>860</v>
      </c>
      <c r="D975" s="67" t="s">
        <v>838</v>
      </c>
      <c r="E975" s="68">
        <v>2</v>
      </c>
      <c r="F975" s="250">
        <v>0</v>
      </c>
      <c r="G975" s="39">
        <f t="shared" si="18"/>
        <v>2</v>
      </c>
      <c r="H975" s="69"/>
      <c r="I975" s="70">
        <f t="shared" si="19"/>
        <v>0</v>
      </c>
      <c r="J975" s="266">
        <f>2.2*2.25</f>
        <v>4.95</v>
      </c>
    </row>
    <row r="976" spans="1:10" s="266" customFormat="1" ht="132" outlineLevel="3">
      <c r="A976" s="64">
        <v>27</v>
      </c>
      <c r="B976" s="65" t="s">
        <v>861</v>
      </c>
      <c r="C976" s="66" t="s">
        <v>862</v>
      </c>
      <c r="D976" s="67" t="s">
        <v>838</v>
      </c>
      <c r="E976" s="68">
        <v>1</v>
      </c>
      <c r="F976" s="250">
        <v>0</v>
      </c>
      <c r="G976" s="39">
        <f t="shared" si="18"/>
        <v>1</v>
      </c>
      <c r="H976" s="69"/>
      <c r="I976" s="70">
        <f t="shared" si="19"/>
        <v>0</v>
      </c>
      <c r="J976" s="266">
        <f>2.2*1.5</f>
        <v>3.3000000000000003</v>
      </c>
    </row>
    <row r="977" spans="1:11" s="266" customFormat="1" ht="132" outlineLevel="3">
      <c r="A977" s="64">
        <v>29</v>
      </c>
      <c r="B977" s="65" t="s">
        <v>863</v>
      </c>
      <c r="C977" s="66" t="s">
        <v>864</v>
      </c>
      <c r="D977" s="67" t="s">
        <v>838</v>
      </c>
      <c r="E977" s="68">
        <v>2</v>
      </c>
      <c r="F977" s="250">
        <v>0</v>
      </c>
      <c r="G977" s="39">
        <f t="shared" si="18"/>
        <v>2</v>
      </c>
      <c r="H977" s="69"/>
      <c r="I977" s="70">
        <f t="shared" si="19"/>
        <v>0</v>
      </c>
      <c r="J977" s="266">
        <f>2.2*0.75</f>
        <v>1.6500000000000001</v>
      </c>
    </row>
    <row r="978" spans="1:11" s="266" customFormat="1" ht="144" outlineLevel="3">
      <c r="A978" s="64">
        <v>31</v>
      </c>
      <c r="B978" s="65" t="s">
        <v>865</v>
      </c>
      <c r="C978" s="66" t="s">
        <v>866</v>
      </c>
      <c r="D978" s="67" t="s">
        <v>838</v>
      </c>
      <c r="E978" s="68">
        <v>1</v>
      </c>
      <c r="F978" s="250">
        <v>0</v>
      </c>
      <c r="G978" s="39">
        <f t="shared" si="18"/>
        <v>1</v>
      </c>
      <c r="H978" s="69"/>
      <c r="I978" s="70">
        <f t="shared" si="19"/>
        <v>0</v>
      </c>
      <c r="J978" s="266">
        <f>2.2*2.1</f>
        <v>4.620000000000001</v>
      </c>
    </row>
    <row r="979" spans="1:11" s="266" customFormat="1" ht="132" outlineLevel="3">
      <c r="A979" s="64">
        <v>33</v>
      </c>
      <c r="B979" s="65" t="s">
        <v>867</v>
      </c>
      <c r="C979" s="66" t="s">
        <v>868</v>
      </c>
      <c r="D979" s="67" t="s">
        <v>838</v>
      </c>
      <c r="E979" s="68">
        <v>1</v>
      </c>
      <c r="F979" s="250">
        <v>0</v>
      </c>
      <c r="G979" s="39">
        <f t="shared" si="18"/>
        <v>1</v>
      </c>
      <c r="H979" s="69"/>
      <c r="I979" s="70">
        <f t="shared" si="19"/>
        <v>0</v>
      </c>
      <c r="J979" s="266">
        <f>2.2*1.35</f>
        <v>2.9700000000000006</v>
      </c>
    </row>
    <row r="980" spans="1:11" s="266" customFormat="1" ht="144" outlineLevel="3">
      <c r="A980" s="64">
        <v>35</v>
      </c>
      <c r="B980" s="65" t="s">
        <v>869</v>
      </c>
      <c r="C980" s="66" t="s">
        <v>870</v>
      </c>
      <c r="D980" s="67" t="s">
        <v>838</v>
      </c>
      <c r="E980" s="68">
        <v>2</v>
      </c>
      <c r="F980" s="250">
        <v>0</v>
      </c>
      <c r="G980" s="39">
        <f t="shared" si="18"/>
        <v>2</v>
      </c>
      <c r="H980" s="69"/>
      <c r="I980" s="70">
        <f t="shared" si="19"/>
        <v>0</v>
      </c>
      <c r="J980" s="266">
        <f>2.2*1.35</f>
        <v>2.9700000000000006</v>
      </c>
    </row>
    <row r="981" spans="1:11" s="266" customFormat="1" ht="132" outlineLevel="3">
      <c r="A981" s="64">
        <v>37</v>
      </c>
      <c r="B981" s="65" t="s">
        <v>871</v>
      </c>
      <c r="C981" s="66" t="s">
        <v>872</v>
      </c>
      <c r="D981" s="67" t="s">
        <v>838</v>
      </c>
      <c r="E981" s="68">
        <v>1</v>
      </c>
      <c r="F981" s="250">
        <v>0</v>
      </c>
      <c r="G981" s="39">
        <f t="shared" si="18"/>
        <v>1</v>
      </c>
      <c r="H981" s="69"/>
      <c r="I981" s="70">
        <f t="shared" si="19"/>
        <v>0</v>
      </c>
      <c r="J981" s="266">
        <f>2.2*0.6</f>
        <v>1.32</v>
      </c>
    </row>
    <row r="982" spans="1:11" s="266" customFormat="1" ht="144" outlineLevel="3">
      <c r="A982" s="64">
        <v>39</v>
      </c>
      <c r="B982" s="65" t="s">
        <v>873</v>
      </c>
      <c r="C982" s="66" t="s">
        <v>874</v>
      </c>
      <c r="D982" s="67" t="s">
        <v>838</v>
      </c>
      <c r="E982" s="68">
        <v>1</v>
      </c>
      <c r="F982" s="250">
        <v>0</v>
      </c>
      <c r="G982" s="39">
        <f t="shared" si="18"/>
        <v>1</v>
      </c>
      <c r="H982" s="69"/>
      <c r="I982" s="70">
        <f t="shared" si="19"/>
        <v>0</v>
      </c>
      <c r="J982" s="266">
        <f>2.2*0.6</f>
        <v>1.32</v>
      </c>
    </row>
    <row r="983" spans="1:11" s="266" customFormat="1" ht="132" outlineLevel="3">
      <c r="A983" s="64">
        <v>41</v>
      </c>
      <c r="B983" s="65" t="s">
        <v>875</v>
      </c>
      <c r="C983" s="66" t="s">
        <v>876</v>
      </c>
      <c r="D983" s="67" t="s">
        <v>838</v>
      </c>
      <c r="E983" s="68">
        <v>2</v>
      </c>
      <c r="F983" s="250">
        <v>0</v>
      </c>
      <c r="G983" s="39">
        <f t="shared" si="18"/>
        <v>2</v>
      </c>
      <c r="H983" s="69"/>
      <c r="I983" s="70">
        <f t="shared" si="19"/>
        <v>0</v>
      </c>
      <c r="J983" s="266">
        <f>2*0.6</f>
        <v>1.2</v>
      </c>
    </row>
    <row r="984" spans="1:11" s="266" customFormat="1" ht="126" customHeight="1" outlineLevel="3">
      <c r="A984" s="64">
        <v>43</v>
      </c>
      <c r="B984" s="65" t="s">
        <v>877</v>
      </c>
      <c r="C984" s="66" t="s">
        <v>878</v>
      </c>
      <c r="D984" s="67" t="s">
        <v>838</v>
      </c>
      <c r="E984" s="68">
        <v>4</v>
      </c>
      <c r="F984" s="250">
        <v>0</v>
      </c>
      <c r="G984" s="39">
        <f t="shared" si="18"/>
        <v>4</v>
      </c>
      <c r="H984" s="69"/>
      <c r="I984" s="70">
        <f t="shared" si="19"/>
        <v>0</v>
      </c>
      <c r="J984" s="266">
        <f>2.5*0.75</f>
        <v>1.875</v>
      </c>
    </row>
    <row r="985" spans="1:11" s="213" customFormat="1" ht="24" outlineLevel="3">
      <c r="A985" s="246">
        <v>44</v>
      </c>
      <c r="B985" s="247" t="s">
        <v>195</v>
      </c>
      <c r="C985" s="248" t="s">
        <v>728</v>
      </c>
      <c r="D985" s="249" t="s">
        <v>0</v>
      </c>
      <c r="E985" s="39">
        <f>SUM(I963:I984)/100</f>
        <v>0</v>
      </c>
      <c r="F985" s="250">
        <v>0</v>
      </c>
      <c r="G985" s="39">
        <f>E985*(1+F985/100)</f>
        <v>0</v>
      </c>
      <c r="H985" s="250"/>
      <c r="I985" s="251">
        <f>G985*H985</f>
        <v>0</v>
      </c>
      <c r="K985" s="213" t="s">
        <v>2440</v>
      </c>
    </row>
    <row r="986" spans="1:11" s="262" customFormat="1" ht="12.75" customHeight="1" outlineLevel="3">
      <c r="A986" s="257"/>
      <c r="B986" s="258"/>
      <c r="C986" s="259"/>
      <c r="D986" s="258"/>
      <c r="E986" s="54"/>
      <c r="F986" s="260"/>
      <c r="G986" s="54"/>
      <c r="H986" s="260"/>
      <c r="I986" s="261"/>
    </row>
    <row r="987" spans="1:11" s="245" customFormat="1" ht="16.5" customHeight="1" outlineLevel="2">
      <c r="A987" s="240"/>
      <c r="B987" s="241"/>
      <c r="C987" s="241" t="s">
        <v>418</v>
      </c>
      <c r="D987" s="242"/>
      <c r="E987" s="33"/>
      <c r="F987" s="243"/>
      <c r="G987" s="33"/>
      <c r="H987" s="243"/>
      <c r="I987" s="244">
        <f>SUBTOTAL(9,I989:I1000)</f>
        <v>0</v>
      </c>
    </row>
    <row r="988" spans="1:11" s="266" customFormat="1" ht="22.5" outlineLevel="3">
      <c r="A988" s="59"/>
      <c r="B988" s="60"/>
      <c r="C988" s="73" t="s">
        <v>977</v>
      </c>
      <c r="D988" s="62"/>
      <c r="E988" s="62"/>
      <c r="F988" s="62"/>
      <c r="G988" s="63"/>
      <c r="H988" s="264"/>
      <c r="I988" s="265"/>
    </row>
    <row r="989" spans="1:11" s="266" customFormat="1" ht="84" outlineLevel="3">
      <c r="A989" s="64">
        <v>1</v>
      </c>
      <c r="B989" s="65" t="s">
        <v>978</v>
      </c>
      <c r="C989" s="66" t="s">
        <v>979</v>
      </c>
      <c r="D989" s="67" t="s">
        <v>838</v>
      </c>
      <c r="E989" s="39">
        <v>1</v>
      </c>
      <c r="F989" s="250">
        <v>0</v>
      </c>
      <c r="G989" s="39">
        <f>E989*(1+F989/100)</f>
        <v>1</v>
      </c>
      <c r="H989" s="250"/>
      <c r="I989" s="251">
        <f>G989*H989</f>
        <v>0</v>
      </c>
    </row>
    <row r="990" spans="1:11" s="266" customFormat="1" ht="48" outlineLevel="3">
      <c r="A990" s="64">
        <v>2</v>
      </c>
      <c r="B990" s="65" t="s">
        <v>980</v>
      </c>
      <c r="C990" s="66" t="s">
        <v>981</v>
      </c>
      <c r="D990" s="67" t="s">
        <v>958</v>
      </c>
      <c r="E990" s="39">
        <f>J990</f>
        <v>70.144000000000005</v>
      </c>
      <c r="F990" s="250">
        <v>0</v>
      </c>
      <c r="G990" s="39">
        <f>E990*(1+F990/100)</f>
        <v>70.144000000000005</v>
      </c>
      <c r="H990" s="250"/>
      <c r="I990" s="70">
        <f t="shared" ref="I990" si="20">G990*H990</f>
        <v>0</v>
      </c>
      <c r="J990" s="263">
        <f>(5*(0.8*2+0.4)+0.6*0.2*0.008*7850)*4</f>
        <v>70.144000000000005</v>
      </c>
    </row>
    <row r="991" spans="1:11" s="266" customFormat="1" ht="95.25" customHeight="1" outlineLevel="3">
      <c r="A991" s="64">
        <v>3</v>
      </c>
      <c r="B991" s="65" t="s">
        <v>982</v>
      </c>
      <c r="C991" s="66" t="s">
        <v>983</v>
      </c>
      <c r="D991" s="67" t="s">
        <v>1495</v>
      </c>
      <c r="E991" s="39">
        <v>3.35</v>
      </c>
      <c r="F991" s="250">
        <v>0</v>
      </c>
      <c r="G991" s="39">
        <f>E991*(1+F991/100)</f>
        <v>3.35</v>
      </c>
      <c r="H991" s="250"/>
      <c r="I991" s="251">
        <f>G991*H991</f>
        <v>0</v>
      </c>
    </row>
    <row r="992" spans="1:11" s="266" customFormat="1" ht="48" customHeight="1" outlineLevel="3">
      <c r="A992" s="64">
        <v>4</v>
      </c>
      <c r="B992" s="65" t="s">
        <v>1816</v>
      </c>
      <c r="C992" s="66" t="s">
        <v>1818</v>
      </c>
      <c r="D992" s="67" t="s">
        <v>838</v>
      </c>
      <c r="E992" s="39">
        <v>4</v>
      </c>
      <c r="F992" s="250">
        <v>0</v>
      </c>
      <c r="G992" s="39">
        <f t="shared" ref="G992:G993" si="21">E992*(1+F992/100)</f>
        <v>4</v>
      </c>
      <c r="H992" s="250"/>
      <c r="I992" s="251">
        <f t="shared" ref="I992:I993" si="22">G992*H992</f>
        <v>0</v>
      </c>
      <c r="J992" s="266">
        <f>0.4*0.4*14000</f>
        <v>2240.0000000000005</v>
      </c>
    </row>
    <row r="993" spans="1:11" s="266" customFormat="1" ht="48" customHeight="1" outlineLevel="3">
      <c r="A993" s="64">
        <v>5</v>
      </c>
      <c r="B993" s="65" t="s">
        <v>1817</v>
      </c>
      <c r="C993" s="66" t="s">
        <v>1819</v>
      </c>
      <c r="D993" s="67" t="s">
        <v>838</v>
      </c>
      <c r="E993" s="39">
        <v>4</v>
      </c>
      <c r="F993" s="250">
        <v>0</v>
      </c>
      <c r="G993" s="39">
        <f t="shared" si="21"/>
        <v>4</v>
      </c>
      <c r="H993" s="250"/>
      <c r="I993" s="251">
        <f t="shared" si="22"/>
        <v>0</v>
      </c>
      <c r="J993" s="266">
        <f>0.6*0.6*14000</f>
        <v>5040</v>
      </c>
    </row>
    <row r="994" spans="1:11" s="266" customFormat="1" ht="119.25" customHeight="1" outlineLevel="3">
      <c r="A994" s="64">
        <v>6</v>
      </c>
      <c r="B994" s="65" t="s">
        <v>984</v>
      </c>
      <c r="C994" s="66" t="s">
        <v>1813</v>
      </c>
      <c r="D994" s="67" t="s">
        <v>5</v>
      </c>
      <c r="E994" s="39">
        <f>J994</f>
        <v>218.68875000000003</v>
      </c>
      <c r="F994" s="250">
        <v>0</v>
      </c>
      <c r="G994" s="39">
        <f t="shared" ref="G994:G999" si="23">E994*(1+F994/100)</f>
        <v>218.68875000000003</v>
      </c>
      <c r="H994" s="250"/>
      <c r="I994" s="251">
        <f t="shared" ref="I994:I999" si="24">G994*H994</f>
        <v>0</v>
      </c>
      <c r="J994" s="263">
        <f>(2.5*2.25*15+2.5*1.5*19+2.5*0.75*6+2*2.25*2+2.2*1.5*5+2.2*0.75*6+2*0.75*2+2*1.5)*1.05</f>
        <v>218.68875000000003</v>
      </c>
    </row>
    <row r="995" spans="1:11" s="266" customFormat="1" ht="119.25" customHeight="1" outlineLevel="3">
      <c r="A995" s="64">
        <v>7</v>
      </c>
      <c r="B995" s="65" t="s">
        <v>1820</v>
      </c>
      <c r="C995" s="66" t="s">
        <v>2450</v>
      </c>
      <c r="D995" s="67" t="s">
        <v>838</v>
      </c>
      <c r="E995" s="39">
        <v>1</v>
      </c>
      <c r="F995" s="250">
        <v>0</v>
      </c>
      <c r="G995" s="39">
        <f t="shared" si="23"/>
        <v>1</v>
      </c>
      <c r="H995" s="250"/>
      <c r="I995" s="251">
        <f t="shared" si="24"/>
        <v>0</v>
      </c>
      <c r="J995" s="263"/>
    </row>
    <row r="996" spans="1:11" s="266" customFormat="1" outlineLevel="3">
      <c r="A996" s="64">
        <v>8</v>
      </c>
      <c r="B996" s="65" t="s">
        <v>2472</v>
      </c>
      <c r="C996" s="66" t="s">
        <v>2470</v>
      </c>
      <c r="D996" s="67" t="s">
        <v>838</v>
      </c>
      <c r="E996" s="39">
        <v>21</v>
      </c>
      <c r="F996" s="250">
        <v>0</v>
      </c>
      <c r="G996" s="39">
        <f t="shared" si="23"/>
        <v>21</v>
      </c>
      <c r="H996" s="250"/>
      <c r="I996" s="251">
        <f t="shared" si="24"/>
        <v>0</v>
      </c>
      <c r="J996" s="263"/>
    </row>
    <row r="997" spans="1:11" s="266" customFormat="1" outlineLevel="3">
      <c r="A997" s="64">
        <v>9</v>
      </c>
      <c r="B997" s="65" t="s">
        <v>2473</v>
      </c>
      <c r="C997" s="66" t="s">
        <v>2471</v>
      </c>
      <c r="D997" s="67" t="s">
        <v>838</v>
      </c>
      <c r="E997" s="39">
        <v>2</v>
      </c>
      <c r="F997" s="250">
        <v>0</v>
      </c>
      <c r="G997" s="39">
        <f t="shared" si="23"/>
        <v>2</v>
      </c>
      <c r="H997" s="250"/>
      <c r="I997" s="251">
        <f t="shared" si="24"/>
        <v>0</v>
      </c>
      <c r="J997" s="263"/>
    </row>
    <row r="998" spans="1:11" s="266" customFormat="1" ht="72" outlineLevel="3">
      <c r="A998" s="64">
        <v>10</v>
      </c>
      <c r="B998" s="65" t="s">
        <v>2474</v>
      </c>
      <c r="C998" s="66" t="s">
        <v>2475</v>
      </c>
      <c r="D998" s="67" t="s">
        <v>838</v>
      </c>
      <c r="E998" s="39">
        <v>1</v>
      </c>
      <c r="F998" s="250">
        <v>0</v>
      </c>
      <c r="G998" s="39">
        <f t="shared" si="23"/>
        <v>1</v>
      </c>
      <c r="H998" s="250"/>
      <c r="I998" s="251">
        <f t="shared" si="24"/>
        <v>0</v>
      </c>
      <c r="J998" s="263"/>
    </row>
    <row r="999" spans="1:11" s="213" customFormat="1" ht="24" outlineLevel="3">
      <c r="A999" s="246">
        <v>11</v>
      </c>
      <c r="B999" s="247" t="s">
        <v>195</v>
      </c>
      <c r="C999" s="248" t="s">
        <v>728</v>
      </c>
      <c r="D999" s="249" t="s">
        <v>0</v>
      </c>
      <c r="E999" s="39">
        <f>SUM(I989:I994)/100</f>
        <v>0</v>
      </c>
      <c r="F999" s="250">
        <v>0</v>
      </c>
      <c r="G999" s="39">
        <f t="shared" si="23"/>
        <v>0</v>
      </c>
      <c r="H999" s="250"/>
      <c r="I999" s="251">
        <f t="shared" si="24"/>
        <v>0</v>
      </c>
      <c r="K999" s="213" t="s">
        <v>2440</v>
      </c>
    </row>
    <row r="1000" spans="1:11" s="262" customFormat="1" ht="12.75" customHeight="1" outlineLevel="3">
      <c r="A1000" s="257"/>
      <c r="B1000" s="258"/>
      <c r="C1000" s="259"/>
      <c r="D1000" s="258"/>
      <c r="E1000" s="54"/>
      <c r="F1000" s="260"/>
      <c r="G1000" s="54"/>
      <c r="H1000" s="260"/>
      <c r="I1000" s="261"/>
    </row>
    <row r="1001" spans="1:11" s="245" customFormat="1" ht="16.5" customHeight="1" outlineLevel="2">
      <c r="A1001" s="240"/>
      <c r="B1001" s="241"/>
      <c r="C1001" s="241" t="s">
        <v>569</v>
      </c>
      <c r="D1001" s="242"/>
      <c r="E1001" s="33"/>
      <c r="F1001" s="243"/>
      <c r="G1001" s="33"/>
      <c r="H1001" s="243"/>
      <c r="I1001" s="244">
        <f>SUBTOTAL(9,I1002:I1010)</f>
        <v>0</v>
      </c>
    </row>
    <row r="1002" spans="1:11" s="213" customFormat="1" ht="12" outlineLevel="3">
      <c r="A1002" s="246">
        <v>1</v>
      </c>
      <c r="B1002" s="247" t="s">
        <v>167</v>
      </c>
      <c r="C1002" s="248" t="s">
        <v>596</v>
      </c>
      <c r="D1002" s="249" t="s">
        <v>5</v>
      </c>
      <c r="E1002" s="39">
        <v>109.38</v>
      </c>
      <c r="F1002" s="250">
        <v>0</v>
      </c>
      <c r="G1002" s="39">
        <f>E1002*(1+F1002/100)</f>
        <v>109.38</v>
      </c>
      <c r="H1002" s="250"/>
      <c r="I1002" s="251">
        <f>G1002*H1002</f>
        <v>0</v>
      </c>
    </row>
    <row r="1003" spans="1:11" s="213" customFormat="1" ht="12" outlineLevel="3">
      <c r="A1003" s="246">
        <v>2</v>
      </c>
      <c r="B1003" s="247" t="s">
        <v>168</v>
      </c>
      <c r="C1003" s="248" t="s">
        <v>640</v>
      </c>
      <c r="D1003" s="249" t="s">
        <v>5</v>
      </c>
      <c r="E1003" s="39">
        <v>109.38</v>
      </c>
      <c r="F1003" s="250">
        <v>0</v>
      </c>
      <c r="G1003" s="39">
        <f>E1003*(1+F1003/100)</f>
        <v>109.38</v>
      </c>
      <c r="H1003" s="250"/>
      <c r="I1003" s="251">
        <f>G1003*H1003</f>
        <v>0</v>
      </c>
    </row>
    <row r="1004" spans="1:11" s="213" customFormat="1" ht="24" outlineLevel="3">
      <c r="A1004" s="246">
        <v>3</v>
      </c>
      <c r="B1004" s="247" t="s">
        <v>166</v>
      </c>
      <c r="C1004" s="248" t="s">
        <v>799</v>
      </c>
      <c r="D1004" s="249" t="s">
        <v>5</v>
      </c>
      <c r="E1004" s="39">
        <v>109.38</v>
      </c>
      <c r="F1004" s="250">
        <v>0</v>
      </c>
      <c r="G1004" s="39">
        <f>E1004*(1+F1004/100)</f>
        <v>109.38</v>
      </c>
      <c r="H1004" s="250"/>
      <c r="I1004" s="251">
        <f>G1004*H1004</f>
        <v>0</v>
      </c>
    </row>
    <row r="1005" spans="1:11" s="213" customFormat="1" ht="12" outlineLevel="3">
      <c r="A1005" s="246">
        <v>4</v>
      </c>
      <c r="B1005" s="247" t="s">
        <v>22</v>
      </c>
      <c r="C1005" s="248" t="s">
        <v>658</v>
      </c>
      <c r="D1005" s="249" t="s">
        <v>5</v>
      </c>
      <c r="E1005" s="39">
        <v>109.38</v>
      </c>
      <c r="F1005" s="250">
        <v>15</v>
      </c>
      <c r="G1005" s="39">
        <f>E1005*(1+F1005/100)</f>
        <v>125.78699999999999</v>
      </c>
      <c r="H1005" s="250"/>
      <c r="I1005" s="251">
        <f>G1005*H1005</f>
        <v>0</v>
      </c>
    </row>
    <row r="1006" spans="1:11" s="214" customFormat="1" ht="11.25" outlineLevel="4">
      <c r="A1006" s="252"/>
      <c r="B1006" s="253"/>
      <c r="C1006" s="254" t="s">
        <v>7</v>
      </c>
      <c r="D1006" s="253"/>
      <c r="E1006" s="44">
        <v>0</v>
      </c>
      <c r="F1006" s="255"/>
      <c r="G1006" s="46"/>
      <c r="H1006" s="255"/>
      <c r="I1006" s="256"/>
    </row>
    <row r="1007" spans="1:11" s="214" customFormat="1" ht="11.25" outlineLevel="4">
      <c r="A1007" s="252"/>
      <c r="B1007" s="253"/>
      <c r="C1007" s="254" t="s">
        <v>561</v>
      </c>
      <c r="D1007" s="253"/>
      <c r="E1007" s="44">
        <v>109.38</v>
      </c>
      <c r="F1007" s="255"/>
      <c r="G1007" s="46"/>
      <c r="H1007" s="255"/>
      <c r="I1007" s="256"/>
    </row>
    <row r="1008" spans="1:11" s="214" customFormat="1" ht="11.25" outlineLevel="4">
      <c r="A1008" s="252"/>
      <c r="B1008" s="253"/>
      <c r="C1008" s="254" t="s">
        <v>1</v>
      </c>
      <c r="D1008" s="253"/>
      <c r="E1008" s="44">
        <v>109.38</v>
      </c>
      <c r="F1008" s="255"/>
      <c r="G1008" s="46"/>
      <c r="H1008" s="255"/>
      <c r="I1008" s="256"/>
    </row>
    <row r="1009" spans="1:11" s="213" customFormat="1" ht="12" outlineLevel="3">
      <c r="A1009" s="246">
        <v>5</v>
      </c>
      <c r="B1009" s="247" t="s">
        <v>196</v>
      </c>
      <c r="C1009" s="248" t="s">
        <v>715</v>
      </c>
      <c r="D1009" s="249" t="s">
        <v>0</v>
      </c>
      <c r="E1009" s="39">
        <f>SUM(I1002:I1008)/100</f>
        <v>0</v>
      </c>
      <c r="F1009" s="250">
        <v>0</v>
      </c>
      <c r="G1009" s="39">
        <f>E1009*(1+F1009/100)</f>
        <v>0</v>
      </c>
      <c r="H1009" s="250"/>
      <c r="I1009" s="251">
        <f>G1009*H1009</f>
        <v>0</v>
      </c>
      <c r="K1009" s="213" t="s">
        <v>2440</v>
      </c>
    </row>
    <row r="1010" spans="1:11" s="262" customFormat="1" ht="12.75" customHeight="1" outlineLevel="3">
      <c r="A1010" s="257"/>
      <c r="B1010" s="258"/>
      <c r="C1010" s="259"/>
      <c r="D1010" s="258"/>
      <c r="E1010" s="54"/>
      <c r="F1010" s="260"/>
      <c r="G1010" s="54"/>
      <c r="H1010" s="260"/>
      <c r="I1010" s="261"/>
    </row>
    <row r="1011" spans="1:11" s="245" customFormat="1" ht="16.5" customHeight="1" outlineLevel="2">
      <c r="A1011" s="240"/>
      <c r="B1011" s="241"/>
      <c r="C1011" s="241" t="s">
        <v>439</v>
      </c>
      <c r="D1011" s="242"/>
      <c r="E1011" s="33"/>
      <c r="F1011" s="243"/>
      <c r="G1011" s="33"/>
      <c r="H1011" s="243"/>
      <c r="I1011" s="244">
        <f>SUBTOTAL(9,I1012:I1067)</f>
        <v>0</v>
      </c>
    </row>
    <row r="1012" spans="1:11" s="213" customFormat="1" ht="12" outlineLevel="3">
      <c r="A1012" s="246">
        <v>1</v>
      </c>
      <c r="B1012" s="247" t="s">
        <v>170</v>
      </c>
      <c r="C1012" s="248" t="s">
        <v>542</v>
      </c>
      <c r="D1012" s="249" t="s">
        <v>5</v>
      </c>
      <c r="E1012" s="39">
        <v>1405.41</v>
      </c>
      <c r="F1012" s="250">
        <v>0</v>
      </c>
      <c r="G1012" s="39">
        <f>E1012*(1+F1012/100)</f>
        <v>1405.41</v>
      </c>
      <c r="H1012" s="250"/>
      <c r="I1012" s="251">
        <f>G1012*H1012</f>
        <v>0</v>
      </c>
    </row>
    <row r="1013" spans="1:11" s="214" customFormat="1" ht="11.25" outlineLevel="4">
      <c r="A1013" s="252"/>
      <c r="B1013" s="253"/>
      <c r="C1013" s="254" t="s">
        <v>332</v>
      </c>
      <c r="D1013" s="253"/>
      <c r="E1013" s="44">
        <v>379.02499999999998</v>
      </c>
      <c r="F1013" s="255"/>
      <c r="G1013" s="46"/>
      <c r="H1013" s="255"/>
      <c r="I1013" s="256"/>
    </row>
    <row r="1014" spans="1:11" s="214" customFormat="1" ht="11.25" outlineLevel="4">
      <c r="A1014" s="252"/>
      <c r="B1014" s="253"/>
      <c r="C1014" s="254" t="s">
        <v>335</v>
      </c>
      <c r="D1014" s="253"/>
      <c r="E1014" s="44">
        <v>369.44499999999999</v>
      </c>
      <c r="F1014" s="255"/>
      <c r="G1014" s="46"/>
      <c r="H1014" s="255"/>
      <c r="I1014" s="256"/>
    </row>
    <row r="1015" spans="1:11" s="214" customFormat="1" ht="11.25" outlineLevel="4">
      <c r="A1015" s="252"/>
      <c r="B1015" s="253"/>
      <c r="C1015" s="254" t="s">
        <v>338</v>
      </c>
      <c r="D1015" s="253"/>
      <c r="E1015" s="44">
        <v>625.67999999999995</v>
      </c>
      <c r="F1015" s="255"/>
      <c r="G1015" s="46"/>
      <c r="H1015" s="255"/>
      <c r="I1015" s="256"/>
    </row>
    <row r="1016" spans="1:11" s="214" customFormat="1" ht="11.25" outlineLevel="4">
      <c r="A1016" s="252"/>
      <c r="B1016" s="253"/>
      <c r="C1016" s="254" t="s">
        <v>268</v>
      </c>
      <c r="D1016" s="253"/>
      <c r="E1016" s="44">
        <v>31.26</v>
      </c>
      <c r="F1016" s="255"/>
      <c r="G1016" s="46"/>
      <c r="H1016" s="255"/>
      <c r="I1016" s="256"/>
    </row>
    <row r="1017" spans="1:11" s="213" customFormat="1" ht="12" outlineLevel="3">
      <c r="A1017" s="246">
        <v>2</v>
      </c>
      <c r="B1017" s="247" t="s">
        <v>172</v>
      </c>
      <c r="C1017" s="248" t="s">
        <v>668</v>
      </c>
      <c r="D1017" s="249" t="s">
        <v>5</v>
      </c>
      <c r="E1017" s="39">
        <v>369.44499999999999</v>
      </c>
      <c r="F1017" s="250">
        <v>0</v>
      </c>
      <c r="G1017" s="39">
        <f>E1017*(1+F1017/100)</f>
        <v>369.44499999999999</v>
      </c>
      <c r="H1017" s="250"/>
      <c r="I1017" s="251">
        <f>G1017*H1017</f>
        <v>0</v>
      </c>
    </row>
    <row r="1018" spans="1:11" s="214" customFormat="1" ht="11.25" outlineLevel="4">
      <c r="A1018" s="252"/>
      <c r="B1018" s="253"/>
      <c r="C1018" s="254" t="s">
        <v>335</v>
      </c>
      <c r="D1018" s="253"/>
      <c r="E1018" s="44">
        <v>369.44499999999999</v>
      </c>
      <c r="F1018" s="255"/>
      <c r="G1018" s="46"/>
      <c r="H1018" s="255"/>
      <c r="I1018" s="256"/>
    </row>
    <row r="1019" spans="1:11" s="213" customFormat="1" ht="12" outlineLevel="3">
      <c r="A1019" s="246">
        <v>3</v>
      </c>
      <c r="B1019" s="247" t="s">
        <v>173</v>
      </c>
      <c r="C1019" s="248" t="s">
        <v>669</v>
      </c>
      <c r="D1019" s="249" t="s">
        <v>5</v>
      </c>
      <c r="E1019" s="39">
        <v>379.02499999999998</v>
      </c>
      <c r="F1019" s="250">
        <v>0</v>
      </c>
      <c r="G1019" s="39">
        <f>E1019*(1+F1019/100)</f>
        <v>379.02499999999998</v>
      </c>
      <c r="H1019" s="250"/>
      <c r="I1019" s="251">
        <f>G1019*H1019</f>
        <v>0</v>
      </c>
    </row>
    <row r="1020" spans="1:11" s="214" customFormat="1" ht="11.25" outlineLevel="4">
      <c r="A1020" s="252"/>
      <c r="B1020" s="253"/>
      <c r="C1020" s="254" t="s">
        <v>332</v>
      </c>
      <c r="D1020" s="253"/>
      <c r="E1020" s="44">
        <v>379.02499999999998</v>
      </c>
      <c r="F1020" s="255"/>
      <c r="G1020" s="46"/>
      <c r="H1020" s="255"/>
      <c r="I1020" s="256"/>
    </row>
    <row r="1021" spans="1:11" s="213" customFormat="1" ht="12" outlineLevel="3">
      <c r="A1021" s="246">
        <v>4</v>
      </c>
      <c r="B1021" s="247" t="s">
        <v>174</v>
      </c>
      <c r="C1021" s="248" t="s">
        <v>670</v>
      </c>
      <c r="D1021" s="249" t="s">
        <v>5</v>
      </c>
      <c r="E1021" s="39">
        <v>625.67999999999995</v>
      </c>
      <c r="F1021" s="250">
        <v>0</v>
      </c>
      <c r="G1021" s="39">
        <f>E1021*(1+F1021/100)</f>
        <v>625.67999999999995</v>
      </c>
      <c r="H1021" s="250"/>
      <c r="I1021" s="251">
        <f>G1021*H1021</f>
        <v>0</v>
      </c>
    </row>
    <row r="1022" spans="1:11" s="214" customFormat="1" ht="11.25" outlineLevel="4">
      <c r="A1022" s="252"/>
      <c r="B1022" s="253"/>
      <c r="C1022" s="254" t="s">
        <v>338</v>
      </c>
      <c r="D1022" s="253"/>
      <c r="E1022" s="44">
        <v>625.67999999999995</v>
      </c>
      <c r="F1022" s="255"/>
      <c r="G1022" s="46"/>
      <c r="H1022" s="255"/>
      <c r="I1022" s="256"/>
    </row>
    <row r="1023" spans="1:11" s="213" customFormat="1" ht="12" outlineLevel="3">
      <c r="A1023" s="246">
        <v>5</v>
      </c>
      <c r="B1023" s="247" t="s">
        <v>171</v>
      </c>
      <c r="C1023" s="248" t="s">
        <v>667</v>
      </c>
      <c r="D1023" s="249" t="s">
        <v>5</v>
      </c>
      <c r="E1023" s="39">
        <v>31.26</v>
      </c>
      <c r="F1023" s="250">
        <v>0</v>
      </c>
      <c r="G1023" s="39">
        <f>E1023*(1+F1023/100)</f>
        <v>31.26</v>
      </c>
      <c r="H1023" s="250"/>
      <c r="I1023" s="251">
        <f>G1023*H1023</f>
        <v>0</v>
      </c>
    </row>
    <row r="1024" spans="1:11" s="214" customFormat="1" ht="11.25" outlineLevel="4">
      <c r="A1024" s="252"/>
      <c r="B1024" s="253"/>
      <c r="C1024" s="254" t="s">
        <v>268</v>
      </c>
      <c r="D1024" s="253"/>
      <c r="E1024" s="44">
        <v>31.26</v>
      </c>
      <c r="F1024" s="255"/>
      <c r="G1024" s="46"/>
      <c r="H1024" s="255"/>
      <c r="I1024" s="256"/>
    </row>
    <row r="1025" spans="1:9" s="213" customFormat="1" ht="24" outlineLevel="3">
      <c r="A1025" s="246">
        <v>6</v>
      </c>
      <c r="B1025" s="247" t="s">
        <v>2442</v>
      </c>
      <c r="C1025" s="248" t="s">
        <v>782</v>
      </c>
      <c r="D1025" s="249" t="s">
        <v>5</v>
      </c>
      <c r="E1025" s="39">
        <v>1013.705</v>
      </c>
      <c r="F1025" s="250">
        <v>0</v>
      </c>
      <c r="G1025" s="39">
        <f>E1025*(1+F1025/100)</f>
        <v>1013.705</v>
      </c>
      <c r="H1025" s="250"/>
      <c r="I1025" s="251">
        <f>G1025*H1025</f>
        <v>0</v>
      </c>
    </row>
    <row r="1026" spans="1:9" s="213" customFormat="1" ht="12" outlineLevel="3">
      <c r="A1026" s="246">
        <v>7</v>
      </c>
      <c r="B1026" s="247" t="s">
        <v>23</v>
      </c>
      <c r="C1026" s="248" t="s">
        <v>1793</v>
      </c>
      <c r="D1026" s="249" t="s">
        <v>5</v>
      </c>
      <c r="E1026" s="39">
        <v>379.02499999999998</v>
      </c>
      <c r="F1026" s="250">
        <v>15</v>
      </c>
      <c r="G1026" s="39">
        <f>E1026*(1+F1026/100)</f>
        <v>435.87874999999997</v>
      </c>
      <c r="H1026" s="250"/>
      <c r="I1026" s="251">
        <f>G1026*H1026</f>
        <v>0</v>
      </c>
    </row>
    <row r="1027" spans="1:9" s="214" customFormat="1" ht="11.25" outlineLevel="4">
      <c r="A1027" s="252"/>
      <c r="B1027" s="253"/>
      <c r="C1027" s="254" t="s">
        <v>7</v>
      </c>
      <c r="D1027" s="253"/>
      <c r="E1027" s="44">
        <v>0</v>
      </c>
      <c r="F1027" s="255"/>
      <c r="G1027" s="46"/>
      <c r="H1027" s="255"/>
      <c r="I1027" s="256"/>
    </row>
    <row r="1028" spans="1:9" s="214" customFormat="1" ht="11.25" outlineLevel="4">
      <c r="A1028" s="252"/>
      <c r="B1028" s="253"/>
      <c r="C1028" s="254" t="s">
        <v>199</v>
      </c>
      <c r="D1028" s="253"/>
      <c r="E1028" s="44">
        <v>0</v>
      </c>
      <c r="F1028" s="255"/>
      <c r="G1028" s="46"/>
      <c r="H1028" s="255"/>
      <c r="I1028" s="256"/>
    </row>
    <row r="1029" spans="1:9" s="214" customFormat="1" ht="11.25" outlineLevel="4">
      <c r="A1029" s="252"/>
      <c r="B1029" s="253"/>
      <c r="C1029" s="254" t="s">
        <v>359</v>
      </c>
      <c r="D1029" s="253"/>
      <c r="E1029" s="44">
        <v>133.88999999999999</v>
      </c>
      <c r="F1029" s="255"/>
      <c r="G1029" s="46"/>
      <c r="H1029" s="255"/>
      <c r="I1029" s="256"/>
    </row>
    <row r="1030" spans="1:9" s="214" customFormat="1" ht="11.25" outlineLevel="4">
      <c r="A1030" s="252"/>
      <c r="B1030" s="253"/>
      <c r="C1030" s="254" t="s">
        <v>16</v>
      </c>
      <c r="D1030" s="253"/>
      <c r="E1030" s="44">
        <v>45.3</v>
      </c>
      <c r="F1030" s="255"/>
      <c r="G1030" s="46"/>
      <c r="H1030" s="255"/>
      <c r="I1030" s="256"/>
    </row>
    <row r="1031" spans="1:9" s="214" customFormat="1" ht="11.25" outlineLevel="4">
      <c r="A1031" s="252"/>
      <c r="B1031" s="253"/>
      <c r="C1031" s="254" t="s">
        <v>1</v>
      </c>
      <c r="D1031" s="253"/>
      <c r="E1031" s="44">
        <v>179.19</v>
      </c>
      <c r="F1031" s="255"/>
      <c r="G1031" s="46"/>
      <c r="H1031" s="255"/>
      <c r="I1031" s="256"/>
    </row>
    <row r="1032" spans="1:9" s="214" customFormat="1" ht="11.25" outlineLevel="4">
      <c r="A1032" s="252"/>
      <c r="B1032" s="253"/>
      <c r="C1032" s="254" t="s">
        <v>9</v>
      </c>
      <c r="D1032" s="253"/>
      <c r="E1032" s="44">
        <v>0</v>
      </c>
      <c r="F1032" s="255"/>
      <c r="G1032" s="46"/>
      <c r="H1032" s="255"/>
      <c r="I1032" s="256"/>
    </row>
    <row r="1033" spans="1:9" s="214" customFormat="1" ht="11.25" outlineLevel="4">
      <c r="A1033" s="252"/>
      <c r="B1033" s="253"/>
      <c r="C1033" s="254" t="s">
        <v>199</v>
      </c>
      <c r="D1033" s="253"/>
      <c r="E1033" s="44">
        <v>0</v>
      </c>
      <c r="F1033" s="255"/>
      <c r="G1033" s="46"/>
      <c r="H1033" s="255"/>
      <c r="I1033" s="256"/>
    </row>
    <row r="1034" spans="1:9" s="214" customFormat="1" ht="11.25" outlineLevel="4">
      <c r="A1034" s="252"/>
      <c r="B1034" s="253"/>
      <c r="C1034" s="254" t="s">
        <v>451</v>
      </c>
      <c r="D1034" s="253"/>
      <c r="E1034" s="44">
        <v>199.83499999999998</v>
      </c>
      <c r="F1034" s="255"/>
      <c r="G1034" s="46"/>
      <c r="H1034" s="255"/>
      <c r="I1034" s="256"/>
    </row>
    <row r="1035" spans="1:9" s="214" customFormat="1" ht="11.25" outlineLevel="4">
      <c r="A1035" s="252"/>
      <c r="B1035" s="253"/>
      <c r="C1035" s="254" t="s">
        <v>1</v>
      </c>
      <c r="D1035" s="253"/>
      <c r="E1035" s="44">
        <v>199.83499999999998</v>
      </c>
      <c r="F1035" s="255"/>
      <c r="G1035" s="46"/>
      <c r="H1035" s="255"/>
      <c r="I1035" s="256"/>
    </row>
    <row r="1036" spans="1:9" s="213" customFormat="1" ht="12" outlineLevel="3">
      <c r="A1036" s="246">
        <v>8</v>
      </c>
      <c r="B1036" s="247" t="s">
        <v>25</v>
      </c>
      <c r="C1036" s="248" t="s">
        <v>566</v>
      </c>
      <c r="D1036" s="249" t="s">
        <v>5</v>
      </c>
      <c r="E1036" s="39">
        <v>634.68000000000006</v>
      </c>
      <c r="F1036" s="250">
        <v>15</v>
      </c>
      <c r="G1036" s="39">
        <f>E1036*(1+F1036/100)</f>
        <v>729.88200000000006</v>
      </c>
      <c r="H1036" s="250"/>
      <c r="I1036" s="251">
        <f>G1036*H1036</f>
        <v>0</v>
      </c>
    </row>
    <row r="1037" spans="1:9" s="214" customFormat="1" ht="11.25" outlineLevel="4">
      <c r="A1037" s="252"/>
      <c r="B1037" s="253"/>
      <c r="C1037" s="254" t="s">
        <v>7</v>
      </c>
      <c r="D1037" s="253"/>
      <c r="E1037" s="44">
        <v>0</v>
      </c>
      <c r="F1037" s="255"/>
      <c r="G1037" s="46"/>
      <c r="H1037" s="255"/>
      <c r="I1037" s="256"/>
    </row>
    <row r="1038" spans="1:9" s="214" customFormat="1" ht="22.5" outlineLevel="4">
      <c r="A1038" s="252"/>
      <c r="B1038" s="253"/>
      <c r="C1038" s="254" t="s">
        <v>664</v>
      </c>
      <c r="D1038" s="253"/>
      <c r="E1038" s="44">
        <v>272.64</v>
      </c>
      <c r="F1038" s="255"/>
      <c r="G1038" s="46"/>
      <c r="H1038" s="255"/>
      <c r="I1038" s="256"/>
    </row>
    <row r="1039" spans="1:9" s="214" customFormat="1" ht="11.25" outlineLevel="4">
      <c r="A1039" s="252"/>
      <c r="B1039" s="253"/>
      <c r="C1039" s="254" t="s">
        <v>1</v>
      </c>
      <c r="D1039" s="253"/>
      <c r="E1039" s="44">
        <v>272.64</v>
      </c>
      <c r="F1039" s="255"/>
      <c r="G1039" s="46"/>
      <c r="H1039" s="255"/>
      <c r="I1039" s="256"/>
    </row>
    <row r="1040" spans="1:9" s="214" customFormat="1" ht="11.25" outlineLevel="4">
      <c r="A1040" s="252"/>
      <c r="B1040" s="253"/>
      <c r="C1040" s="254" t="s">
        <v>9</v>
      </c>
      <c r="D1040" s="253"/>
      <c r="E1040" s="44">
        <v>0</v>
      </c>
      <c r="F1040" s="255"/>
      <c r="G1040" s="46"/>
      <c r="H1040" s="255"/>
      <c r="I1040" s="256"/>
    </row>
    <row r="1041" spans="1:9" s="214" customFormat="1" ht="33.75" outlineLevel="4">
      <c r="A1041" s="252"/>
      <c r="B1041" s="253"/>
      <c r="C1041" s="254" t="s">
        <v>719</v>
      </c>
      <c r="D1041" s="253"/>
      <c r="E1041" s="44">
        <v>353.04</v>
      </c>
      <c r="F1041" s="255"/>
      <c r="G1041" s="46"/>
      <c r="H1041" s="255"/>
      <c r="I1041" s="256"/>
    </row>
    <row r="1042" spans="1:9" s="214" customFormat="1" ht="11.25" outlineLevel="4">
      <c r="A1042" s="252"/>
      <c r="B1042" s="253"/>
      <c r="C1042" s="254" t="s">
        <v>1</v>
      </c>
      <c r="D1042" s="253"/>
      <c r="E1042" s="44">
        <v>353.04</v>
      </c>
      <c r="F1042" s="255"/>
      <c r="G1042" s="46"/>
      <c r="H1042" s="255"/>
      <c r="I1042" s="256"/>
    </row>
    <row r="1043" spans="1:9" s="214" customFormat="1" ht="11.25" outlineLevel="4">
      <c r="A1043" s="252"/>
      <c r="B1043" s="253"/>
      <c r="C1043" s="254" t="s">
        <v>604</v>
      </c>
      <c r="D1043" s="253"/>
      <c r="E1043" s="44">
        <v>9</v>
      </c>
      <c r="F1043" s="255"/>
      <c r="G1043" s="46"/>
      <c r="H1043" s="255"/>
      <c r="I1043" s="256"/>
    </row>
    <row r="1044" spans="1:9" s="214" customFormat="1" ht="11.25" outlineLevel="4">
      <c r="A1044" s="252"/>
      <c r="B1044" s="253"/>
      <c r="C1044" s="254" t="s">
        <v>1</v>
      </c>
      <c r="D1044" s="253"/>
      <c r="E1044" s="44">
        <v>9</v>
      </c>
      <c r="F1044" s="255"/>
      <c r="G1044" s="46"/>
      <c r="H1044" s="255"/>
      <c r="I1044" s="256"/>
    </row>
    <row r="1045" spans="1:9" s="213" customFormat="1" ht="12" outlineLevel="3">
      <c r="A1045" s="246">
        <v>9</v>
      </c>
      <c r="B1045" s="247" t="s">
        <v>2441</v>
      </c>
      <c r="C1045" s="248" t="s">
        <v>660</v>
      </c>
      <c r="D1045" s="249" t="s">
        <v>5</v>
      </c>
      <c r="E1045" s="39">
        <v>369.44499999999999</v>
      </c>
      <c r="F1045" s="250">
        <v>0</v>
      </c>
      <c r="G1045" s="39">
        <f>E1045*(1+F1045/100)</f>
        <v>369.44499999999999</v>
      </c>
      <c r="H1045" s="250"/>
      <c r="I1045" s="251">
        <f>G1045*H1045</f>
        <v>0</v>
      </c>
    </row>
    <row r="1046" spans="1:9" s="213" customFormat="1" ht="12" outlineLevel="3">
      <c r="A1046" s="246">
        <v>10</v>
      </c>
      <c r="B1046" s="247" t="s">
        <v>24</v>
      </c>
      <c r="C1046" s="248" t="s">
        <v>531</v>
      </c>
      <c r="D1046" s="249" t="s">
        <v>5</v>
      </c>
      <c r="E1046" s="39">
        <v>369.44499999999999</v>
      </c>
      <c r="F1046" s="250">
        <v>15</v>
      </c>
      <c r="G1046" s="39">
        <f>E1046*(1+F1046/100)</f>
        <v>424.86174999999997</v>
      </c>
      <c r="H1046" s="250"/>
      <c r="I1046" s="251">
        <f>G1046*H1046</f>
        <v>0</v>
      </c>
    </row>
    <row r="1047" spans="1:9" s="214" customFormat="1" ht="11.25" outlineLevel="4">
      <c r="A1047" s="252"/>
      <c r="B1047" s="253"/>
      <c r="C1047" s="254" t="s">
        <v>7</v>
      </c>
      <c r="D1047" s="253"/>
      <c r="E1047" s="44">
        <v>0</v>
      </c>
      <c r="F1047" s="255"/>
      <c r="G1047" s="46"/>
      <c r="H1047" s="255"/>
      <c r="I1047" s="256"/>
    </row>
    <row r="1048" spans="1:9" s="214" customFormat="1" ht="11.25" outlineLevel="4">
      <c r="A1048" s="252"/>
      <c r="B1048" s="253"/>
      <c r="C1048" s="254" t="s">
        <v>199</v>
      </c>
      <c r="D1048" s="253"/>
      <c r="E1048" s="44">
        <v>0</v>
      </c>
      <c r="F1048" s="255"/>
      <c r="G1048" s="46"/>
      <c r="H1048" s="255"/>
      <c r="I1048" s="256"/>
    </row>
    <row r="1049" spans="1:9" s="214" customFormat="1" ht="11.25" outlineLevel="4">
      <c r="A1049" s="252"/>
      <c r="B1049" s="253"/>
      <c r="C1049" s="254" t="s">
        <v>359</v>
      </c>
      <c r="D1049" s="253"/>
      <c r="E1049" s="44">
        <v>133.88999999999999</v>
      </c>
      <c r="F1049" s="255"/>
      <c r="G1049" s="46"/>
      <c r="H1049" s="255"/>
      <c r="I1049" s="256"/>
    </row>
    <row r="1050" spans="1:9" s="214" customFormat="1" ht="11.25" outlineLevel="4">
      <c r="A1050" s="252"/>
      <c r="B1050" s="253"/>
      <c r="C1050" s="254" t="s">
        <v>179</v>
      </c>
      <c r="D1050" s="253"/>
      <c r="E1050" s="44">
        <v>17.86</v>
      </c>
      <c r="F1050" s="255"/>
      <c r="G1050" s="46"/>
      <c r="H1050" s="255"/>
      <c r="I1050" s="256"/>
    </row>
    <row r="1051" spans="1:9" s="214" customFormat="1" ht="11.25" outlineLevel="4">
      <c r="A1051" s="252"/>
      <c r="B1051" s="253"/>
      <c r="C1051" s="254" t="s">
        <v>1</v>
      </c>
      <c r="D1051" s="253"/>
      <c r="E1051" s="44">
        <v>151.75</v>
      </c>
      <c r="F1051" s="255"/>
      <c r="G1051" s="46"/>
      <c r="H1051" s="255"/>
      <c r="I1051" s="256"/>
    </row>
    <row r="1052" spans="1:9" s="214" customFormat="1" ht="11.25" outlineLevel="4">
      <c r="A1052" s="252"/>
      <c r="B1052" s="253"/>
      <c r="C1052" s="254" t="s">
        <v>9</v>
      </c>
      <c r="D1052" s="253"/>
      <c r="E1052" s="44">
        <v>0</v>
      </c>
      <c r="F1052" s="255"/>
      <c r="G1052" s="46"/>
      <c r="H1052" s="255"/>
      <c r="I1052" s="256"/>
    </row>
    <row r="1053" spans="1:9" s="214" customFormat="1" ht="11.25" outlineLevel="4">
      <c r="A1053" s="252"/>
      <c r="B1053" s="253"/>
      <c r="C1053" s="254" t="s">
        <v>199</v>
      </c>
      <c r="D1053" s="253"/>
      <c r="E1053" s="44">
        <v>0</v>
      </c>
      <c r="F1053" s="255"/>
      <c r="G1053" s="46"/>
      <c r="H1053" s="255"/>
      <c r="I1053" s="256"/>
    </row>
    <row r="1054" spans="1:9" s="214" customFormat="1" ht="11.25" outlineLevel="4">
      <c r="A1054" s="252"/>
      <c r="B1054" s="253"/>
      <c r="C1054" s="254" t="s">
        <v>451</v>
      </c>
      <c r="D1054" s="253"/>
      <c r="E1054" s="44">
        <v>199.83499999999998</v>
      </c>
      <c r="F1054" s="255"/>
      <c r="G1054" s="46"/>
      <c r="H1054" s="255"/>
      <c r="I1054" s="256"/>
    </row>
    <row r="1055" spans="1:9" s="214" customFormat="1" ht="11.25" outlineLevel="4">
      <c r="A1055" s="252"/>
      <c r="B1055" s="253"/>
      <c r="C1055" s="254" t="s">
        <v>179</v>
      </c>
      <c r="D1055" s="253"/>
      <c r="E1055" s="44">
        <v>17.86</v>
      </c>
      <c r="F1055" s="255"/>
      <c r="G1055" s="46"/>
      <c r="H1055" s="255"/>
      <c r="I1055" s="256"/>
    </row>
    <row r="1056" spans="1:9" s="214" customFormat="1" ht="11.25" outlineLevel="4">
      <c r="A1056" s="252"/>
      <c r="B1056" s="253"/>
      <c r="C1056" s="254" t="s">
        <v>1</v>
      </c>
      <c r="D1056" s="253"/>
      <c r="E1056" s="44">
        <v>217.69499999999999</v>
      </c>
      <c r="F1056" s="255"/>
      <c r="G1056" s="46"/>
      <c r="H1056" s="255"/>
      <c r="I1056" s="256"/>
    </row>
    <row r="1057" spans="1:11" s="213" customFormat="1" ht="24" outlineLevel="3">
      <c r="A1057" s="246">
        <v>11</v>
      </c>
      <c r="B1057" s="247" t="s">
        <v>175</v>
      </c>
      <c r="C1057" s="248" t="s">
        <v>775</v>
      </c>
      <c r="D1057" s="249" t="s">
        <v>2</v>
      </c>
      <c r="E1057" s="39">
        <v>24</v>
      </c>
      <c r="F1057" s="250">
        <v>0</v>
      </c>
      <c r="G1057" s="39">
        <f>E1057*(1+F1057/100)</f>
        <v>24</v>
      </c>
      <c r="H1057" s="250"/>
      <c r="I1057" s="251">
        <f>G1057*H1057</f>
        <v>0</v>
      </c>
    </row>
    <row r="1058" spans="1:11" s="214" customFormat="1" ht="11.25" outlineLevel="4">
      <c r="A1058" s="252"/>
      <c r="B1058" s="253"/>
      <c r="C1058" s="254" t="s">
        <v>109</v>
      </c>
      <c r="D1058" s="253"/>
      <c r="E1058" s="44">
        <v>24</v>
      </c>
      <c r="F1058" s="255"/>
      <c r="G1058" s="46"/>
      <c r="H1058" s="255"/>
      <c r="I1058" s="256"/>
    </row>
    <row r="1059" spans="1:11" s="213" customFormat="1" ht="24" outlineLevel="3">
      <c r="A1059" s="246">
        <v>12</v>
      </c>
      <c r="B1059" s="247" t="s">
        <v>176</v>
      </c>
      <c r="C1059" s="248" t="s">
        <v>777</v>
      </c>
      <c r="D1059" s="249" t="s">
        <v>2</v>
      </c>
      <c r="E1059" s="39">
        <v>26.4</v>
      </c>
      <c r="F1059" s="250">
        <v>0</v>
      </c>
      <c r="G1059" s="39">
        <f>E1059*(1+F1059/100)</f>
        <v>26.4</v>
      </c>
      <c r="H1059" s="250"/>
      <c r="I1059" s="251">
        <f>G1059*H1059</f>
        <v>0</v>
      </c>
    </row>
    <row r="1060" spans="1:11" s="214" customFormat="1" ht="11.25" outlineLevel="4">
      <c r="A1060" s="252"/>
      <c r="B1060" s="253"/>
      <c r="C1060" s="254" t="s">
        <v>111</v>
      </c>
      <c r="D1060" s="253"/>
      <c r="E1060" s="44">
        <v>26.4</v>
      </c>
      <c r="F1060" s="255"/>
      <c r="G1060" s="46"/>
      <c r="H1060" s="255"/>
      <c r="I1060" s="256"/>
    </row>
    <row r="1061" spans="1:11" s="213" customFormat="1" ht="24" outlineLevel="3">
      <c r="A1061" s="246">
        <v>13</v>
      </c>
      <c r="B1061" s="247" t="s">
        <v>26</v>
      </c>
      <c r="C1061" s="248" t="s">
        <v>748</v>
      </c>
      <c r="D1061" s="249" t="s">
        <v>2</v>
      </c>
      <c r="E1061" s="39">
        <v>50.4</v>
      </c>
      <c r="F1061" s="250">
        <v>15.000000000000005</v>
      </c>
      <c r="G1061" s="39">
        <f>E1061*(1+F1061/100)</f>
        <v>57.960000000000008</v>
      </c>
      <c r="H1061" s="250"/>
      <c r="I1061" s="251">
        <f>G1061*H1061</f>
        <v>0</v>
      </c>
    </row>
    <row r="1062" spans="1:11" s="213" customFormat="1" ht="12" outlineLevel="3">
      <c r="A1062" s="246">
        <v>14</v>
      </c>
      <c r="B1062" s="247" t="s">
        <v>169</v>
      </c>
      <c r="C1062" s="248" t="s">
        <v>639</v>
      </c>
      <c r="D1062" s="249" t="s">
        <v>5</v>
      </c>
      <c r="E1062" s="39">
        <v>31.26</v>
      </c>
      <c r="F1062" s="250">
        <v>0</v>
      </c>
      <c r="G1062" s="39">
        <f>E1062*(1+F1062/100)</f>
        <v>31.26</v>
      </c>
      <c r="H1062" s="250"/>
      <c r="I1062" s="251">
        <f>G1062*H1062</f>
        <v>0</v>
      </c>
    </row>
    <row r="1063" spans="1:11" s="214" customFormat="1" ht="11.25" outlineLevel="4">
      <c r="A1063" s="252"/>
      <c r="B1063" s="253"/>
      <c r="C1063" s="254" t="s">
        <v>268</v>
      </c>
      <c r="D1063" s="253"/>
      <c r="E1063" s="44">
        <v>31.26</v>
      </c>
      <c r="F1063" s="255"/>
      <c r="G1063" s="46"/>
      <c r="H1063" s="255"/>
      <c r="I1063" s="256"/>
    </row>
    <row r="1064" spans="1:11" s="213" customFormat="1" ht="24" outlineLevel="3">
      <c r="A1064" s="246">
        <v>15</v>
      </c>
      <c r="B1064" s="247" t="s">
        <v>3257</v>
      </c>
      <c r="C1064" s="248" t="s">
        <v>3258</v>
      </c>
      <c r="D1064" s="249" t="s">
        <v>5</v>
      </c>
      <c r="E1064" s="39">
        <v>31.26</v>
      </c>
      <c r="F1064" s="250">
        <v>0</v>
      </c>
      <c r="G1064" s="39">
        <f>E1064*(1+F1064/100)</f>
        <v>31.26</v>
      </c>
      <c r="H1064" s="250"/>
      <c r="I1064" s="251">
        <f>G1064*H1064</f>
        <v>0</v>
      </c>
    </row>
    <row r="1065" spans="1:11" s="214" customFormat="1" ht="11.25" outlineLevel="4">
      <c r="A1065" s="252"/>
      <c r="B1065" s="253"/>
      <c r="C1065" s="254" t="s">
        <v>268</v>
      </c>
      <c r="D1065" s="253"/>
      <c r="E1065" s="44">
        <v>31.26</v>
      </c>
      <c r="F1065" s="255"/>
      <c r="G1065" s="46"/>
      <c r="H1065" s="255"/>
      <c r="I1065" s="256"/>
    </row>
    <row r="1066" spans="1:11" s="213" customFormat="1" ht="12" outlineLevel="3">
      <c r="A1066" s="246">
        <v>16</v>
      </c>
      <c r="B1066" s="247" t="s">
        <v>197</v>
      </c>
      <c r="C1066" s="248" t="s">
        <v>714</v>
      </c>
      <c r="D1066" s="249" t="s">
        <v>0</v>
      </c>
      <c r="E1066" s="39">
        <f>SUM(I1012:I1063)/100</f>
        <v>0</v>
      </c>
      <c r="F1066" s="250">
        <v>0</v>
      </c>
      <c r="G1066" s="39">
        <f>E1066*(1+F1066/100)</f>
        <v>0</v>
      </c>
      <c r="H1066" s="250"/>
      <c r="I1066" s="251">
        <f>G1066*H1066</f>
        <v>0</v>
      </c>
      <c r="K1066" s="213" t="s">
        <v>2440</v>
      </c>
    </row>
    <row r="1067" spans="1:11" s="262" customFormat="1" ht="12.75" customHeight="1" outlineLevel="3">
      <c r="A1067" s="257"/>
      <c r="B1067" s="258"/>
      <c r="C1067" s="259"/>
      <c r="D1067" s="258"/>
      <c r="E1067" s="54"/>
      <c r="F1067" s="260"/>
      <c r="G1067" s="54"/>
      <c r="H1067" s="260"/>
      <c r="I1067" s="261"/>
    </row>
    <row r="1068" spans="1:11" s="245" customFormat="1" ht="16.5" customHeight="1" outlineLevel="2">
      <c r="A1068" s="240"/>
      <c r="B1068" s="241"/>
      <c r="C1068" s="241" t="s">
        <v>440</v>
      </c>
      <c r="D1068" s="242"/>
      <c r="E1068" s="33"/>
      <c r="F1068" s="243"/>
      <c r="G1068" s="33"/>
      <c r="H1068" s="243"/>
      <c r="I1068" s="244">
        <f>SUBTOTAL(9,I1069:I1238)</f>
        <v>0</v>
      </c>
    </row>
    <row r="1069" spans="1:11" s="213" customFormat="1" ht="24" outlineLevel="3">
      <c r="A1069" s="246">
        <v>1</v>
      </c>
      <c r="B1069" s="247" t="s">
        <v>3227</v>
      </c>
      <c r="C1069" s="248" t="s">
        <v>3228</v>
      </c>
      <c r="D1069" s="249" t="s">
        <v>5</v>
      </c>
      <c r="E1069" s="39">
        <v>115.52400000000003</v>
      </c>
      <c r="F1069" s="250">
        <v>0</v>
      </c>
      <c r="G1069" s="39">
        <f>E1069*(1+F1069/100)</f>
        <v>115.52400000000003</v>
      </c>
      <c r="H1069" s="250"/>
      <c r="I1069" s="251">
        <f>G1069*H1069</f>
        <v>0</v>
      </c>
    </row>
    <row r="1070" spans="1:11" s="214" customFormat="1" ht="11.25" outlineLevel="4">
      <c r="A1070" s="252"/>
      <c r="B1070" s="253"/>
      <c r="C1070" s="43" t="s">
        <v>8</v>
      </c>
      <c r="D1070" s="42"/>
      <c r="E1070" s="44">
        <v>0</v>
      </c>
      <c r="F1070" s="255"/>
      <c r="G1070" s="46"/>
      <c r="H1070" s="255"/>
      <c r="I1070" s="256"/>
    </row>
    <row r="1071" spans="1:11" s="214" customFormat="1" ht="11.25" outlineLevel="4">
      <c r="A1071" s="252"/>
      <c r="B1071" s="253"/>
      <c r="C1071" s="43" t="s">
        <v>28</v>
      </c>
      <c r="D1071" s="42"/>
      <c r="E1071" s="44">
        <v>0</v>
      </c>
      <c r="F1071" s="255"/>
      <c r="G1071" s="46"/>
      <c r="H1071" s="255"/>
      <c r="I1071" s="256"/>
    </row>
    <row r="1072" spans="1:11" s="214" customFormat="1" ht="11.25" outlineLevel="4">
      <c r="A1072" s="252"/>
      <c r="B1072" s="253"/>
      <c r="C1072" s="43" t="s">
        <v>3229</v>
      </c>
      <c r="D1072" s="42"/>
      <c r="E1072" s="44">
        <v>6.0760000000000005</v>
      </c>
      <c r="F1072" s="255"/>
      <c r="G1072" s="46"/>
      <c r="H1072" s="255"/>
      <c r="I1072" s="256"/>
    </row>
    <row r="1073" spans="1:9" s="214" customFormat="1" ht="11.25" outlineLevel="4">
      <c r="A1073" s="252"/>
      <c r="B1073" s="253"/>
      <c r="C1073" s="43" t="s">
        <v>3230</v>
      </c>
      <c r="D1073" s="42"/>
      <c r="E1073" s="44">
        <v>6.27</v>
      </c>
      <c r="F1073" s="255"/>
      <c r="G1073" s="46"/>
      <c r="H1073" s="255"/>
      <c r="I1073" s="256"/>
    </row>
    <row r="1074" spans="1:9" s="214" customFormat="1" ht="11.25" outlineLevel="4">
      <c r="A1074" s="252"/>
      <c r="B1074" s="253"/>
      <c r="C1074" s="43" t="s">
        <v>3231</v>
      </c>
      <c r="D1074" s="42"/>
      <c r="E1074" s="44">
        <v>-0.36000000000000004</v>
      </c>
      <c r="F1074" s="255"/>
      <c r="G1074" s="46"/>
      <c r="H1074" s="255"/>
      <c r="I1074" s="256"/>
    </row>
    <row r="1075" spans="1:9" s="214" customFormat="1" ht="11.25" outlineLevel="4">
      <c r="A1075" s="252"/>
      <c r="B1075" s="253"/>
      <c r="C1075" s="43" t="s">
        <v>29</v>
      </c>
      <c r="D1075" s="42"/>
      <c r="E1075" s="44">
        <v>0</v>
      </c>
      <c r="F1075" s="255"/>
      <c r="G1075" s="46"/>
      <c r="H1075" s="255"/>
      <c r="I1075" s="256"/>
    </row>
    <row r="1076" spans="1:9" s="214" customFormat="1" ht="11.25" outlineLevel="4">
      <c r="A1076" s="252"/>
      <c r="B1076" s="253"/>
      <c r="C1076" s="43" t="s">
        <v>3232</v>
      </c>
      <c r="D1076" s="42"/>
      <c r="E1076" s="44">
        <v>2.0580000000000003</v>
      </c>
      <c r="F1076" s="255"/>
      <c r="G1076" s="46"/>
      <c r="H1076" s="255"/>
      <c r="I1076" s="256"/>
    </row>
    <row r="1077" spans="1:9" s="214" customFormat="1" ht="11.25" outlineLevel="4">
      <c r="A1077" s="252"/>
      <c r="B1077" s="253"/>
      <c r="C1077" s="43" t="s">
        <v>3233</v>
      </c>
      <c r="D1077" s="42"/>
      <c r="E1077" s="44">
        <v>-0.54</v>
      </c>
      <c r="F1077" s="255"/>
      <c r="G1077" s="46"/>
      <c r="H1077" s="255"/>
      <c r="I1077" s="256"/>
    </row>
    <row r="1078" spans="1:9" s="214" customFormat="1" ht="11.25" outlineLevel="4">
      <c r="A1078" s="252"/>
      <c r="B1078" s="253"/>
      <c r="C1078" s="43" t="s">
        <v>30</v>
      </c>
      <c r="D1078" s="42"/>
      <c r="E1078" s="44">
        <v>0</v>
      </c>
      <c r="F1078" s="255"/>
      <c r="G1078" s="46"/>
      <c r="H1078" s="255"/>
      <c r="I1078" s="256"/>
    </row>
    <row r="1079" spans="1:9" s="214" customFormat="1" ht="11.25" outlineLevel="4">
      <c r="A1079" s="252"/>
      <c r="B1079" s="253"/>
      <c r="C1079" s="43" t="s">
        <v>3234</v>
      </c>
      <c r="D1079" s="42"/>
      <c r="E1079" s="44">
        <v>1.6360000000000001</v>
      </c>
      <c r="F1079" s="255"/>
      <c r="G1079" s="46"/>
      <c r="H1079" s="255"/>
      <c r="I1079" s="256"/>
    </row>
    <row r="1080" spans="1:9" s="214" customFormat="1" ht="11.25" outlineLevel="4">
      <c r="A1080" s="252"/>
      <c r="B1080" s="253"/>
      <c r="C1080" s="43" t="s">
        <v>3235</v>
      </c>
      <c r="D1080" s="42"/>
      <c r="E1080" s="44">
        <v>-0.13999999999999999</v>
      </c>
      <c r="F1080" s="255"/>
      <c r="G1080" s="46"/>
      <c r="H1080" s="255"/>
      <c r="I1080" s="256"/>
    </row>
    <row r="1081" spans="1:9" s="214" customFormat="1" ht="11.25" outlineLevel="4">
      <c r="A1081" s="252"/>
      <c r="B1081" s="253"/>
      <c r="C1081" s="43" t="s">
        <v>31</v>
      </c>
      <c r="D1081" s="42"/>
      <c r="E1081" s="44">
        <v>0</v>
      </c>
      <c r="F1081" s="255"/>
      <c r="G1081" s="46"/>
      <c r="H1081" s="255"/>
      <c r="I1081" s="256"/>
    </row>
    <row r="1082" spans="1:9" s="214" customFormat="1" ht="11.25" outlineLevel="4">
      <c r="A1082" s="252"/>
      <c r="B1082" s="253"/>
      <c r="C1082" s="43" t="s">
        <v>3229</v>
      </c>
      <c r="D1082" s="42"/>
      <c r="E1082" s="44">
        <v>6.0760000000000005</v>
      </c>
      <c r="F1082" s="255"/>
      <c r="G1082" s="46"/>
      <c r="H1082" s="255"/>
      <c r="I1082" s="256"/>
    </row>
    <row r="1083" spans="1:9" s="214" customFormat="1" ht="11.25" outlineLevel="4">
      <c r="A1083" s="252"/>
      <c r="B1083" s="253"/>
      <c r="C1083" s="43" t="s">
        <v>3230</v>
      </c>
      <c r="D1083" s="42"/>
      <c r="E1083" s="44">
        <v>6.27</v>
      </c>
      <c r="F1083" s="255"/>
      <c r="G1083" s="46"/>
      <c r="H1083" s="255"/>
      <c r="I1083" s="256"/>
    </row>
    <row r="1084" spans="1:9" s="214" customFormat="1" ht="11.25" outlineLevel="4">
      <c r="A1084" s="252"/>
      <c r="B1084" s="253"/>
      <c r="C1084" s="43" t="s">
        <v>3231</v>
      </c>
      <c r="D1084" s="42"/>
      <c r="E1084" s="44">
        <v>-0.36000000000000004</v>
      </c>
      <c r="F1084" s="255"/>
      <c r="G1084" s="46"/>
      <c r="H1084" s="255"/>
      <c r="I1084" s="256"/>
    </row>
    <row r="1085" spans="1:9" s="214" customFormat="1" ht="11.25" outlineLevel="4">
      <c r="A1085" s="252"/>
      <c r="B1085" s="253"/>
      <c r="C1085" s="43" t="s">
        <v>32</v>
      </c>
      <c r="D1085" s="42"/>
      <c r="E1085" s="44">
        <v>0</v>
      </c>
      <c r="F1085" s="255"/>
      <c r="G1085" s="46"/>
      <c r="H1085" s="255"/>
      <c r="I1085" s="256"/>
    </row>
    <row r="1086" spans="1:9" s="214" customFormat="1" ht="11.25" outlineLevel="4">
      <c r="A1086" s="252"/>
      <c r="B1086" s="253"/>
      <c r="C1086" s="43" t="s">
        <v>3236</v>
      </c>
      <c r="D1086" s="42"/>
      <c r="E1086" s="44">
        <v>1.9760000000000002</v>
      </c>
      <c r="F1086" s="255"/>
      <c r="G1086" s="46"/>
      <c r="H1086" s="255"/>
      <c r="I1086" s="256"/>
    </row>
    <row r="1087" spans="1:9" s="214" customFormat="1" ht="11.25" outlineLevel="4">
      <c r="A1087" s="252"/>
      <c r="B1087" s="253"/>
      <c r="C1087" s="43" t="s">
        <v>3237</v>
      </c>
      <c r="D1087" s="42"/>
      <c r="E1087" s="44">
        <v>-0.16000000000000003</v>
      </c>
      <c r="F1087" s="255"/>
      <c r="G1087" s="46"/>
      <c r="H1087" s="255"/>
      <c r="I1087" s="256"/>
    </row>
    <row r="1088" spans="1:9" s="214" customFormat="1" ht="11.25" outlineLevel="4">
      <c r="A1088" s="252"/>
      <c r="B1088" s="253"/>
      <c r="C1088" s="43" t="s">
        <v>33</v>
      </c>
      <c r="D1088" s="42"/>
      <c r="E1088" s="44">
        <v>0</v>
      </c>
      <c r="F1088" s="255"/>
      <c r="G1088" s="46"/>
      <c r="H1088" s="255"/>
      <c r="I1088" s="256"/>
    </row>
    <row r="1089" spans="1:9" s="214" customFormat="1" ht="11.25" outlineLevel="4">
      <c r="A1089" s="252"/>
      <c r="B1089" s="253"/>
      <c r="C1089" s="43" t="s">
        <v>3238</v>
      </c>
      <c r="D1089" s="42"/>
      <c r="E1089" s="44">
        <v>2.0560000000000005</v>
      </c>
      <c r="F1089" s="255"/>
      <c r="G1089" s="46"/>
      <c r="H1089" s="255"/>
      <c r="I1089" s="256"/>
    </row>
    <row r="1090" spans="1:9" s="214" customFormat="1" ht="11.25" outlineLevel="4">
      <c r="A1090" s="252"/>
      <c r="B1090" s="253"/>
      <c r="C1090" s="43" t="s">
        <v>3239</v>
      </c>
      <c r="D1090" s="42"/>
      <c r="E1090" s="44">
        <v>-0.18000000000000002</v>
      </c>
      <c r="F1090" s="255"/>
      <c r="G1090" s="46"/>
      <c r="H1090" s="255"/>
      <c r="I1090" s="256"/>
    </row>
    <row r="1091" spans="1:9" s="214" customFormat="1" ht="11.25" outlineLevel="4">
      <c r="A1091" s="252"/>
      <c r="B1091" s="253"/>
      <c r="C1091" s="43" t="s">
        <v>34</v>
      </c>
      <c r="D1091" s="42"/>
      <c r="E1091" s="44">
        <v>0</v>
      </c>
      <c r="F1091" s="255"/>
      <c r="G1091" s="46"/>
      <c r="H1091" s="255"/>
      <c r="I1091" s="256"/>
    </row>
    <row r="1092" spans="1:9" s="214" customFormat="1" ht="11.25" outlineLevel="4">
      <c r="A1092" s="252"/>
      <c r="B1092" s="253"/>
      <c r="C1092" s="43" t="s">
        <v>3240</v>
      </c>
      <c r="D1092" s="42"/>
      <c r="E1092" s="44">
        <v>3.1200000000000006</v>
      </c>
      <c r="F1092" s="255"/>
      <c r="G1092" s="46"/>
      <c r="H1092" s="255"/>
      <c r="I1092" s="256"/>
    </row>
    <row r="1093" spans="1:9" s="214" customFormat="1" ht="11.25" outlineLevel="4">
      <c r="A1093" s="252"/>
      <c r="B1093" s="253"/>
      <c r="C1093" s="43" t="s">
        <v>3239</v>
      </c>
      <c r="D1093" s="42"/>
      <c r="E1093" s="44">
        <v>-0.18000000000000002</v>
      </c>
      <c r="F1093" s="255"/>
      <c r="G1093" s="46"/>
      <c r="H1093" s="255"/>
      <c r="I1093" s="256"/>
    </row>
    <row r="1094" spans="1:9" s="214" customFormat="1" ht="11.25" outlineLevel="4">
      <c r="A1094" s="252"/>
      <c r="B1094" s="253"/>
      <c r="C1094" s="43" t="s">
        <v>35</v>
      </c>
      <c r="D1094" s="42"/>
      <c r="E1094" s="44">
        <v>0</v>
      </c>
      <c r="F1094" s="255"/>
      <c r="G1094" s="46"/>
      <c r="H1094" s="255"/>
      <c r="I1094" s="256"/>
    </row>
    <row r="1095" spans="1:9" s="214" customFormat="1" ht="11.25" outlineLevel="4">
      <c r="A1095" s="252"/>
      <c r="B1095" s="253"/>
      <c r="C1095" s="43" t="s">
        <v>3241</v>
      </c>
      <c r="D1095" s="42"/>
      <c r="E1095" s="44">
        <v>1.64</v>
      </c>
      <c r="F1095" s="255"/>
      <c r="G1095" s="46"/>
      <c r="H1095" s="255"/>
      <c r="I1095" s="256"/>
    </row>
    <row r="1096" spans="1:9" s="214" customFormat="1" ht="11.25" outlineLevel="4">
      <c r="A1096" s="252"/>
      <c r="B1096" s="253"/>
      <c r="C1096" s="43" t="s">
        <v>3242</v>
      </c>
      <c r="D1096" s="42"/>
      <c r="E1096" s="44">
        <v>5.9400000000000013</v>
      </c>
      <c r="F1096" s="255"/>
      <c r="G1096" s="46"/>
      <c r="H1096" s="255"/>
      <c r="I1096" s="256"/>
    </row>
    <row r="1097" spans="1:9" s="214" customFormat="1" ht="11.25" outlineLevel="4">
      <c r="A1097" s="252"/>
      <c r="B1097" s="253"/>
      <c r="C1097" s="43" t="s">
        <v>3235</v>
      </c>
      <c r="D1097" s="42"/>
      <c r="E1097" s="44">
        <v>-0.13999999999999999</v>
      </c>
      <c r="F1097" s="255"/>
      <c r="G1097" s="46"/>
      <c r="H1097" s="255"/>
      <c r="I1097" s="256"/>
    </row>
    <row r="1098" spans="1:9" s="214" customFormat="1" ht="11.25" outlineLevel="4">
      <c r="A1098" s="252"/>
      <c r="B1098" s="253"/>
      <c r="C1098" s="43" t="s">
        <v>36</v>
      </c>
      <c r="D1098" s="42"/>
      <c r="E1098" s="44">
        <v>0</v>
      </c>
      <c r="F1098" s="255"/>
      <c r="G1098" s="46"/>
      <c r="H1098" s="255"/>
      <c r="I1098" s="256"/>
    </row>
    <row r="1099" spans="1:9" s="214" customFormat="1" ht="11.25" outlineLevel="4">
      <c r="A1099" s="252"/>
      <c r="B1099" s="253"/>
      <c r="C1099" s="43" t="s">
        <v>3241</v>
      </c>
      <c r="D1099" s="42"/>
      <c r="E1099" s="44">
        <v>1.64</v>
      </c>
      <c r="F1099" s="255"/>
      <c r="G1099" s="46"/>
      <c r="H1099" s="255"/>
      <c r="I1099" s="256"/>
    </row>
    <row r="1100" spans="1:9" s="214" customFormat="1" ht="11.25" outlineLevel="4">
      <c r="A1100" s="252"/>
      <c r="B1100" s="253"/>
      <c r="C1100" s="43" t="s">
        <v>3242</v>
      </c>
      <c r="D1100" s="42"/>
      <c r="E1100" s="44">
        <v>5.9400000000000013</v>
      </c>
      <c r="F1100" s="255"/>
      <c r="G1100" s="46"/>
      <c r="H1100" s="255"/>
      <c r="I1100" s="256"/>
    </row>
    <row r="1101" spans="1:9" s="214" customFormat="1" ht="11.25" outlineLevel="4">
      <c r="A1101" s="252"/>
      <c r="B1101" s="253"/>
      <c r="C1101" s="43" t="s">
        <v>3235</v>
      </c>
      <c r="D1101" s="42"/>
      <c r="E1101" s="44">
        <v>-0.13999999999999999</v>
      </c>
      <c r="F1101" s="255"/>
      <c r="G1101" s="46"/>
      <c r="H1101" s="255"/>
      <c r="I1101" s="256"/>
    </row>
    <row r="1102" spans="1:9" s="214" customFormat="1" ht="11.25" outlineLevel="4">
      <c r="A1102" s="252"/>
      <c r="B1102" s="253"/>
      <c r="C1102" s="43" t="s">
        <v>37</v>
      </c>
      <c r="D1102" s="42"/>
      <c r="E1102" s="44">
        <v>0</v>
      </c>
      <c r="F1102" s="255"/>
      <c r="G1102" s="46"/>
      <c r="H1102" s="255"/>
      <c r="I1102" s="256"/>
    </row>
    <row r="1103" spans="1:9" s="214" customFormat="1" ht="11.25" outlineLevel="4">
      <c r="A1103" s="252"/>
      <c r="B1103" s="253"/>
      <c r="C1103" s="43" t="s">
        <v>3243</v>
      </c>
      <c r="D1103" s="42"/>
      <c r="E1103" s="44">
        <v>2.968</v>
      </c>
      <c r="F1103" s="255"/>
      <c r="G1103" s="46"/>
      <c r="H1103" s="255"/>
      <c r="I1103" s="256"/>
    </row>
    <row r="1104" spans="1:9" s="214" customFormat="1" ht="11.25" outlineLevel="4">
      <c r="A1104" s="252"/>
      <c r="B1104" s="253"/>
      <c r="C1104" s="43" t="s">
        <v>3231</v>
      </c>
      <c r="D1104" s="42"/>
      <c r="E1104" s="44">
        <v>-0.36000000000000004</v>
      </c>
      <c r="F1104" s="255"/>
      <c r="G1104" s="46"/>
      <c r="H1104" s="255"/>
      <c r="I1104" s="256"/>
    </row>
    <row r="1105" spans="1:9" s="214" customFormat="1" ht="11.25" outlineLevel="4">
      <c r="A1105" s="252"/>
      <c r="B1105" s="253"/>
      <c r="C1105" s="43" t="s">
        <v>38</v>
      </c>
      <c r="D1105" s="42"/>
      <c r="E1105" s="44">
        <v>0</v>
      </c>
      <c r="F1105" s="255"/>
      <c r="G1105" s="46"/>
      <c r="H1105" s="255"/>
      <c r="I1105" s="256"/>
    </row>
    <row r="1106" spans="1:9" s="214" customFormat="1" ht="11.25" outlineLevel="4">
      <c r="A1106" s="252"/>
      <c r="B1106" s="253"/>
      <c r="C1106" s="43" t="s">
        <v>3244</v>
      </c>
      <c r="D1106" s="42"/>
      <c r="E1106" s="44">
        <v>6.4660000000000011</v>
      </c>
      <c r="F1106" s="255"/>
      <c r="G1106" s="46"/>
      <c r="H1106" s="255"/>
      <c r="I1106" s="256"/>
    </row>
    <row r="1107" spans="1:9" s="214" customFormat="1" ht="11.25" outlineLevel="4">
      <c r="A1107" s="252"/>
      <c r="B1107" s="253"/>
      <c r="C1107" s="43" t="s">
        <v>3245</v>
      </c>
      <c r="D1107" s="42"/>
      <c r="E1107" s="44">
        <v>-0.52</v>
      </c>
      <c r="F1107" s="255"/>
      <c r="G1107" s="46"/>
      <c r="H1107" s="255"/>
      <c r="I1107" s="256"/>
    </row>
    <row r="1108" spans="1:9" s="214" customFormat="1" ht="11.25" outlineLevel="4">
      <c r="A1108" s="252"/>
      <c r="B1108" s="253"/>
      <c r="C1108" s="43" t="s">
        <v>39</v>
      </c>
      <c r="D1108" s="42"/>
      <c r="E1108" s="44">
        <v>0</v>
      </c>
      <c r="F1108" s="255"/>
      <c r="G1108" s="46"/>
      <c r="H1108" s="255"/>
      <c r="I1108" s="256"/>
    </row>
    <row r="1109" spans="1:9" s="214" customFormat="1" ht="11.25" outlineLevel="4">
      <c r="A1109" s="252"/>
      <c r="B1109" s="253"/>
      <c r="C1109" s="43" t="s">
        <v>3246</v>
      </c>
      <c r="D1109" s="42"/>
      <c r="E1109" s="44">
        <v>5.0500000000000007</v>
      </c>
      <c r="F1109" s="255"/>
      <c r="G1109" s="46"/>
      <c r="H1109" s="255"/>
      <c r="I1109" s="256"/>
    </row>
    <row r="1110" spans="1:9" s="214" customFormat="1" ht="11.25" outlineLevel="4">
      <c r="A1110" s="252"/>
      <c r="B1110" s="253"/>
      <c r="C1110" s="43" t="s">
        <v>3247</v>
      </c>
      <c r="D1110" s="42"/>
      <c r="E1110" s="44">
        <v>-0.9800000000000002</v>
      </c>
      <c r="F1110" s="255"/>
      <c r="G1110" s="46"/>
      <c r="H1110" s="255"/>
      <c r="I1110" s="256"/>
    </row>
    <row r="1111" spans="1:9" s="214" customFormat="1" ht="11.25" outlineLevel="4">
      <c r="A1111" s="252"/>
      <c r="B1111" s="253"/>
      <c r="C1111" s="43" t="s">
        <v>40</v>
      </c>
      <c r="D1111" s="42"/>
      <c r="E1111" s="44">
        <v>0</v>
      </c>
      <c r="F1111" s="255"/>
      <c r="G1111" s="46"/>
      <c r="H1111" s="255"/>
      <c r="I1111" s="256"/>
    </row>
    <row r="1112" spans="1:9" s="214" customFormat="1" ht="11.25" outlineLevel="4">
      <c r="A1112" s="252"/>
      <c r="B1112" s="253"/>
      <c r="C1112" s="43" t="s">
        <v>3248</v>
      </c>
      <c r="D1112" s="42"/>
      <c r="E1112" s="44">
        <v>2.1300000000000003</v>
      </c>
      <c r="F1112" s="255"/>
      <c r="G1112" s="46"/>
      <c r="H1112" s="255"/>
      <c r="I1112" s="256"/>
    </row>
    <row r="1113" spans="1:9" s="214" customFormat="1" ht="11.25" outlineLevel="4">
      <c r="A1113" s="252"/>
      <c r="B1113" s="253"/>
      <c r="C1113" s="43" t="s">
        <v>3237</v>
      </c>
      <c r="D1113" s="42"/>
      <c r="E1113" s="44">
        <v>-0.16000000000000003</v>
      </c>
      <c r="F1113" s="255"/>
      <c r="G1113" s="46"/>
      <c r="H1113" s="255"/>
      <c r="I1113" s="256"/>
    </row>
    <row r="1114" spans="1:9" s="214" customFormat="1" ht="11.25" outlineLevel="4">
      <c r="A1114" s="252"/>
      <c r="B1114" s="253"/>
      <c r="C1114" s="43" t="s">
        <v>41</v>
      </c>
      <c r="D1114" s="42"/>
      <c r="E1114" s="44">
        <v>0</v>
      </c>
      <c r="F1114" s="255"/>
      <c r="G1114" s="46"/>
      <c r="H1114" s="255"/>
      <c r="I1114" s="256"/>
    </row>
    <row r="1115" spans="1:9" s="214" customFormat="1" ht="11.25" outlineLevel="4">
      <c r="A1115" s="252"/>
      <c r="B1115" s="253"/>
      <c r="C1115" s="43" t="s">
        <v>3249</v>
      </c>
      <c r="D1115" s="42"/>
      <c r="E1115" s="44">
        <v>2.0100000000000002</v>
      </c>
      <c r="F1115" s="255"/>
      <c r="G1115" s="46"/>
      <c r="H1115" s="255"/>
      <c r="I1115" s="256"/>
    </row>
    <row r="1116" spans="1:9" s="214" customFormat="1" ht="11.25" outlineLevel="4">
      <c r="A1116" s="252"/>
      <c r="B1116" s="253"/>
      <c r="C1116" s="43" t="s">
        <v>3237</v>
      </c>
      <c r="D1116" s="42"/>
      <c r="E1116" s="44">
        <v>-0.16000000000000003</v>
      </c>
      <c r="F1116" s="255"/>
      <c r="G1116" s="46"/>
      <c r="H1116" s="255"/>
      <c r="I1116" s="256"/>
    </row>
    <row r="1117" spans="1:9" s="214" customFormat="1" ht="11.25" outlineLevel="4">
      <c r="A1117" s="252"/>
      <c r="B1117" s="253"/>
      <c r="C1117" s="43" t="s">
        <v>42</v>
      </c>
      <c r="D1117" s="42"/>
      <c r="E1117" s="44">
        <v>0</v>
      </c>
      <c r="F1117" s="255"/>
      <c r="G1117" s="46"/>
      <c r="H1117" s="255"/>
      <c r="I1117" s="256"/>
    </row>
    <row r="1118" spans="1:9" s="214" customFormat="1" ht="11.25" outlineLevel="4">
      <c r="A1118" s="252"/>
      <c r="B1118" s="253"/>
      <c r="C1118" s="43" t="s">
        <v>3250</v>
      </c>
      <c r="D1118" s="42"/>
      <c r="E1118" s="44">
        <v>1.77</v>
      </c>
      <c r="F1118" s="255"/>
      <c r="G1118" s="46"/>
      <c r="H1118" s="255"/>
      <c r="I1118" s="256"/>
    </row>
    <row r="1119" spans="1:9" s="214" customFormat="1" ht="11.25" outlineLevel="4">
      <c r="A1119" s="252"/>
      <c r="B1119" s="253"/>
      <c r="C1119" s="43" t="s">
        <v>3237</v>
      </c>
      <c r="D1119" s="42"/>
      <c r="E1119" s="44">
        <v>-0.16000000000000003</v>
      </c>
      <c r="F1119" s="255"/>
      <c r="G1119" s="46"/>
      <c r="H1119" s="255"/>
      <c r="I1119" s="256"/>
    </row>
    <row r="1120" spans="1:9" s="214" customFormat="1" ht="11.25" outlineLevel="4">
      <c r="A1120" s="252"/>
      <c r="B1120" s="253"/>
      <c r="C1120" s="43" t="s">
        <v>43</v>
      </c>
      <c r="D1120" s="42"/>
      <c r="E1120" s="44">
        <v>0</v>
      </c>
      <c r="F1120" s="255"/>
      <c r="G1120" s="46"/>
      <c r="H1120" s="255"/>
      <c r="I1120" s="256"/>
    </row>
    <row r="1121" spans="1:9" s="214" customFormat="1" ht="11.25" outlineLevel="4">
      <c r="A1121" s="252"/>
      <c r="B1121" s="253"/>
      <c r="C1121" s="43" t="s">
        <v>3251</v>
      </c>
      <c r="D1121" s="42"/>
      <c r="E1121" s="44">
        <v>2.84</v>
      </c>
      <c r="F1121" s="255"/>
      <c r="G1121" s="46"/>
      <c r="H1121" s="255"/>
      <c r="I1121" s="256"/>
    </row>
    <row r="1122" spans="1:9" s="214" customFormat="1" ht="11.25" outlineLevel="4">
      <c r="A1122" s="252"/>
      <c r="B1122" s="253"/>
      <c r="C1122" s="43" t="s">
        <v>3237</v>
      </c>
      <c r="D1122" s="42"/>
      <c r="E1122" s="44">
        <v>-0.16000000000000003</v>
      </c>
      <c r="F1122" s="255"/>
      <c r="G1122" s="46"/>
      <c r="H1122" s="255"/>
      <c r="I1122" s="256"/>
    </row>
    <row r="1123" spans="1:9" s="214" customFormat="1" ht="11.25" outlineLevel="4">
      <c r="A1123" s="252"/>
      <c r="B1123" s="253"/>
      <c r="C1123" s="43" t="s">
        <v>1</v>
      </c>
      <c r="D1123" s="42"/>
      <c r="E1123" s="44">
        <v>69.232000000000028</v>
      </c>
      <c r="F1123" s="255"/>
      <c r="G1123" s="46"/>
      <c r="H1123" s="255"/>
      <c r="I1123" s="256"/>
    </row>
    <row r="1124" spans="1:9" s="214" customFormat="1" ht="11.25" outlineLevel="4">
      <c r="A1124" s="252"/>
      <c r="B1124" s="253"/>
      <c r="C1124" s="43" t="s">
        <v>10</v>
      </c>
      <c r="D1124" s="42"/>
      <c r="E1124" s="44">
        <v>0</v>
      </c>
      <c r="F1124" s="255"/>
      <c r="G1124" s="46"/>
      <c r="H1124" s="255"/>
      <c r="I1124" s="256"/>
    </row>
    <row r="1125" spans="1:9" s="214" customFormat="1" ht="11.25" outlineLevel="4">
      <c r="A1125" s="252"/>
      <c r="B1125" s="253"/>
      <c r="C1125" s="43" t="s">
        <v>50</v>
      </c>
      <c r="D1125" s="42"/>
      <c r="E1125" s="44">
        <v>0</v>
      </c>
      <c r="F1125" s="255"/>
      <c r="G1125" s="46"/>
      <c r="H1125" s="255"/>
      <c r="I1125" s="256"/>
    </row>
    <row r="1126" spans="1:9" s="214" customFormat="1" ht="11.25" outlineLevel="4">
      <c r="A1126" s="252"/>
      <c r="B1126" s="253"/>
      <c r="C1126" s="43" t="s">
        <v>3229</v>
      </c>
      <c r="D1126" s="42"/>
      <c r="E1126" s="44">
        <v>6.0760000000000005</v>
      </c>
      <c r="F1126" s="255"/>
      <c r="G1126" s="46"/>
      <c r="H1126" s="255"/>
      <c r="I1126" s="256"/>
    </row>
    <row r="1127" spans="1:9" s="214" customFormat="1" ht="11.25" outlineLevel="4">
      <c r="A1127" s="252"/>
      <c r="B1127" s="253"/>
      <c r="C1127" s="43" t="s">
        <v>3230</v>
      </c>
      <c r="D1127" s="42"/>
      <c r="E1127" s="44">
        <v>6.27</v>
      </c>
      <c r="F1127" s="255"/>
      <c r="G1127" s="46"/>
      <c r="H1127" s="255"/>
      <c r="I1127" s="256"/>
    </row>
    <row r="1128" spans="1:9" s="214" customFormat="1" ht="11.25" outlineLevel="4">
      <c r="A1128" s="252"/>
      <c r="B1128" s="253"/>
      <c r="C1128" s="43" t="s">
        <v>3231</v>
      </c>
      <c r="D1128" s="42"/>
      <c r="E1128" s="44">
        <v>-0.36000000000000004</v>
      </c>
      <c r="F1128" s="255"/>
      <c r="G1128" s="46"/>
      <c r="H1128" s="255"/>
      <c r="I1128" s="256"/>
    </row>
    <row r="1129" spans="1:9" s="214" customFormat="1" ht="11.25" outlineLevel="4">
      <c r="A1129" s="252"/>
      <c r="B1129" s="253"/>
      <c r="C1129" s="43" t="s">
        <v>51</v>
      </c>
      <c r="D1129" s="42"/>
      <c r="E1129" s="44">
        <v>0</v>
      </c>
      <c r="F1129" s="255"/>
      <c r="G1129" s="46"/>
      <c r="H1129" s="255"/>
      <c r="I1129" s="256"/>
    </row>
    <row r="1130" spans="1:9" s="214" customFormat="1" ht="11.25" outlineLevel="4">
      <c r="A1130" s="252"/>
      <c r="B1130" s="253"/>
      <c r="C1130" s="43" t="s">
        <v>3232</v>
      </c>
      <c r="D1130" s="42"/>
      <c r="E1130" s="44">
        <v>2.0580000000000003</v>
      </c>
      <c r="F1130" s="255"/>
      <c r="G1130" s="46"/>
      <c r="H1130" s="255"/>
      <c r="I1130" s="256"/>
    </row>
    <row r="1131" spans="1:9" s="214" customFormat="1" ht="11.25" outlineLevel="4">
      <c r="A1131" s="252"/>
      <c r="B1131" s="253"/>
      <c r="C1131" s="43" t="s">
        <v>3233</v>
      </c>
      <c r="D1131" s="42"/>
      <c r="E1131" s="44">
        <v>-0.54</v>
      </c>
      <c r="F1131" s="255"/>
      <c r="G1131" s="46"/>
      <c r="H1131" s="255"/>
      <c r="I1131" s="256"/>
    </row>
    <row r="1132" spans="1:9" s="214" customFormat="1" ht="11.25" outlineLevel="4">
      <c r="A1132" s="252"/>
      <c r="B1132" s="253"/>
      <c r="C1132" s="43" t="s">
        <v>52</v>
      </c>
      <c r="D1132" s="42"/>
      <c r="E1132" s="44">
        <v>0</v>
      </c>
      <c r="F1132" s="255"/>
      <c r="G1132" s="46"/>
      <c r="H1132" s="255"/>
      <c r="I1132" s="256"/>
    </row>
    <row r="1133" spans="1:9" s="214" customFormat="1" ht="11.25" outlineLevel="4">
      <c r="A1133" s="252"/>
      <c r="B1133" s="253"/>
      <c r="C1133" s="43" t="s">
        <v>3234</v>
      </c>
      <c r="D1133" s="42"/>
      <c r="E1133" s="44">
        <v>1.6360000000000001</v>
      </c>
      <c r="F1133" s="255"/>
      <c r="G1133" s="46"/>
      <c r="H1133" s="255"/>
      <c r="I1133" s="256"/>
    </row>
    <row r="1134" spans="1:9" s="214" customFormat="1" ht="11.25" outlineLevel="4">
      <c r="A1134" s="252"/>
      <c r="B1134" s="253"/>
      <c r="C1134" s="43" t="s">
        <v>3235</v>
      </c>
      <c r="D1134" s="42"/>
      <c r="E1134" s="44">
        <v>-0.13999999999999999</v>
      </c>
      <c r="F1134" s="255"/>
      <c r="G1134" s="46"/>
      <c r="H1134" s="255"/>
      <c r="I1134" s="256"/>
    </row>
    <row r="1135" spans="1:9" s="214" customFormat="1" ht="11.25" outlineLevel="4">
      <c r="A1135" s="252"/>
      <c r="B1135" s="253"/>
      <c r="C1135" s="43" t="s">
        <v>53</v>
      </c>
      <c r="D1135" s="42"/>
      <c r="E1135" s="44">
        <v>0</v>
      </c>
      <c r="F1135" s="255"/>
      <c r="G1135" s="46"/>
      <c r="H1135" s="255"/>
      <c r="I1135" s="256"/>
    </row>
    <row r="1136" spans="1:9" s="214" customFormat="1" ht="11.25" outlineLevel="4">
      <c r="A1136" s="252"/>
      <c r="B1136" s="253"/>
      <c r="C1136" s="43" t="s">
        <v>3229</v>
      </c>
      <c r="D1136" s="42"/>
      <c r="E1136" s="44">
        <v>6.0760000000000005</v>
      </c>
      <c r="F1136" s="255"/>
      <c r="G1136" s="46"/>
      <c r="H1136" s="255"/>
      <c r="I1136" s="256"/>
    </row>
    <row r="1137" spans="1:9" s="214" customFormat="1" ht="11.25" outlineLevel="4">
      <c r="A1137" s="252"/>
      <c r="B1137" s="253"/>
      <c r="C1137" s="43" t="s">
        <v>3230</v>
      </c>
      <c r="D1137" s="42"/>
      <c r="E1137" s="44">
        <v>6.27</v>
      </c>
      <c r="F1137" s="255"/>
      <c r="G1137" s="46"/>
      <c r="H1137" s="255"/>
      <c r="I1137" s="256"/>
    </row>
    <row r="1138" spans="1:9" s="214" customFormat="1" ht="11.25" outlineLevel="4">
      <c r="A1138" s="252"/>
      <c r="B1138" s="253"/>
      <c r="C1138" s="43" t="s">
        <v>3231</v>
      </c>
      <c r="D1138" s="42"/>
      <c r="E1138" s="44">
        <v>-0.36000000000000004</v>
      </c>
      <c r="F1138" s="255"/>
      <c r="G1138" s="46"/>
      <c r="H1138" s="255"/>
      <c r="I1138" s="256"/>
    </row>
    <row r="1139" spans="1:9" s="214" customFormat="1" ht="11.25" outlineLevel="4">
      <c r="A1139" s="252"/>
      <c r="B1139" s="253"/>
      <c r="C1139" s="43" t="s">
        <v>54</v>
      </c>
      <c r="D1139" s="42"/>
      <c r="E1139" s="44">
        <v>0</v>
      </c>
      <c r="F1139" s="255"/>
      <c r="G1139" s="46"/>
      <c r="H1139" s="255"/>
      <c r="I1139" s="256"/>
    </row>
    <row r="1140" spans="1:9" s="214" customFormat="1" ht="11.25" outlineLevel="4">
      <c r="A1140" s="252"/>
      <c r="B1140" s="253"/>
      <c r="C1140" s="43" t="s">
        <v>3252</v>
      </c>
      <c r="D1140" s="42"/>
      <c r="E1140" s="44">
        <v>1.5</v>
      </c>
      <c r="F1140" s="255"/>
      <c r="G1140" s="46"/>
      <c r="H1140" s="255"/>
      <c r="I1140" s="256"/>
    </row>
    <row r="1141" spans="1:9" s="214" customFormat="1" ht="11.25" outlineLevel="4">
      <c r="A1141" s="252"/>
      <c r="B1141" s="253"/>
      <c r="C1141" s="43" t="s">
        <v>3235</v>
      </c>
      <c r="D1141" s="42"/>
      <c r="E1141" s="44">
        <v>-0.13999999999999999</v>
      </c>
      <c r="F1141" s="255"/>
      <c r="G1141" s="46"/>
      <c r="H1141" s="255"/>
      <c r="I1141" s="256"/>
    </row>
    <row r="1142" spans="1:9" s="214" customFormat="1" ht="11.25" outlineLevel="4">
      <c r="A1142" s="252"/>
      <c r="B1142" s="253"/>
      <c r="C1142" s="43" t="s">
        <v>55</v>
      </c>
      <c r="D1142" s="42"/>
      <c r="E1142" s="44">
        <v>0</v>
      </c>
      <c r="F1142" s="255"/>
      <c r="G1142" s="46"/>
      <c r="H1142" s="255"/>
      <c r="I1142" s="256"/>
    </row>
    <row r="1143" spans="1:9" s="214" customFormat="1" ht="11.25" outlineLevel="4">
      <c r="A1143" s="252"/>
      <c r="B1143" s="253"/>
      <c r="C1143" s="43" t="s">
        <v>3229</v>
      </c>
      <c r="D1143" s="42"/>
      <c r="E1143" s="44">
        <v>6.0760000000000005</v>
      </c>
      <c r="F1143" s="255"/>
      <c r="G1143" s="46"/>
      <c r="H1143" s="255"/>
      <c r="I1143" s="256"/>
    </row>
    <row r="1144" spans="1:9" s="214" customFormat="1" ht="11.25" outlineLevel="4">
      <c r="A1144" s="252"/>
      <c r="B1144" s="253"/>
      <c r="C1144" s="43" t="s">
        <v>3230</v>
      </c>
      <c r="D1144" s="42"/>
      <c r="E1144" s="44">
        <v>6.27</v>
      </c>
      <c r="F1144" s="255"/>
      <c r="G1144" s="46"/>
      <c r="H1144" s="255"/>
      <c r="I1144" s="256"/>
    </row>
    <row r="1145" spans="1:9" s="214" customFormat="1" ht="11.25" outlineLevel="4">
      <c r="A1145" s="252"/>
      <c r="B1145" s="253"/>
      <c r="C1145" s="43" t="s">
        <v>3231</v>
      </c>
      <c r="D1145" s="42"/>
      <c r="E1145" s="44">
        <v>-0.36000000000000004</v>
      </c>
      <c r="F1145" s="255"/>
      <c r="G1145" s="46"/>
      <c r="H1145" s="255"/>
      <c r="I1145" s="256"/>
    </row>
    <row r="1146" spans="1:9" s="214" customFormat="1" ht="11.25" outlineLevel="4">
      <c r="A1146" s="252"/>
      <c r="B1146" s="253"/>
      <c r="C1146" s="43" t="s">
        <v>56</v>
      </c>
      <c r="D1146" s="42"/>
      <c r="E1146" s="44">
        <v>0</v>
      </c>
      <c r="F1146" s="255"/>
      <c r="G1146" s="46"/>
      <c r="H1146" s="255"/>
      <c r="I1146" s="256"/>
    </row>
    <row r="1147" spans="1:9" s="214" customFormat="1" ht="11.25" outlineLevel="4">
      <c r="A1147" s="252"/>
      <c r="B1147" s="253"/>
      <c r="C1147" s="43" t="s">
        <v>3253</v>
      </c>
      <c r="D1147" s="42"/>
      <c r="E1147" s="44">
        <v>3.1920000000000002</v>
      </c>
      <c r="F1147" s="255"/>
      <c r="G1147" s="46"/>
      <c r="H1147" s="255"/>
      <c r="I1147" s="256"/>
    </row>
    <row r="1148" spans="1:9" s="214" customFormat="1" ht="11.25" outlineLevel="4">
      <c r="A1148" s="252"/>
      <c r="B1148" s="253"/>
      <c r="C1148" s="43" t="s">
        <v>3231</v>
      </c>
      <c r="D1148" s="42"/>
      <c r="E1148" s="44">
        <v>-0.36000000000000004</v>
      </c>
      <c r="F1148" s="255"/>
      <c r="G1148" s="46"/>
      <c r="H1148" s="255"/>
      <c r="I1148" s="256"/>
    </row>
    <row r="1149" spans="1:9" s="214" customFormat="1" ht="11.25" outlineLevel="4">
      <c r="A1149" s="252"/>
      <c r="B1149" s="253"/>
      <c r="C1149" s="43" t="s">
        <v>57</v>
      </c>
      <c r="D1149" s="42"/>
      <c r="E1149" s="44">
        <v>0</v>
      </c>
      <c r="F1149" s="255"/>
      <c r="G1149" s="46"/>
      <c r="H1149" s="255"/>
      <c r="I1149" s="256"/>
    </row>
    <row r="1150" spans="1:9" s="214" customFormat="1" ht="11.25" outlineLevel="4">
      <c r="A1150" s="252"/>
      <c r="B1150" s="253"/>
      <c r="C1150" s="43" t="s">
        <v>3254</v>
      </c>
      <c r="D1150" s="42"/>
      <c r="E1150" s="44">
        <v>1.292</v>
      </c>
      <c r="F1150" s="255"/>
      <c r="G1150" s="46"/>
      <c r="H1150" s="255"/>
      <c r="I1150" s="256"/>
    </row>
    <row r="1151" spans="1:9" s="214" customFormat="1" ht="11.25" outlineLevel="4">
      <c r="A1151" s="252"/>
      <c r="B1151" s="253"/>
      <c r="C1151" s="43" t="s">
        <v>3235</v>
      </c>
      <c r="D1151" s="42"/>
      <c r="E1151" s="44">
        <v>-0.13999999999999999</v>
      </c>
      <c r="F1151" s="255"/>
      <c r="G1151" s="46"/>
      <c r="H1151" s="255"/>
      <c r="I1151" s="256"/>
    </row>
    <row r="1152" spans="1:9" s="214" customFormat="1" ht="11.25" outlineLevel="4">
      <c r="A1152" s="252"/>
      <c r="B1152" s="253"/>
      <c r="C1152" s="43" t="s">
        <v>58</v>
      </c>
      <c r="D1152" s="42"/>
      <c r="E1152" s="44">
        <v>0</v>
      </c>
      <c r="F1152" s="255"/>
      <c r="G1152" s="46"/>
      <c r="H1152" s="255"/>
      <c r="I1152" s="256"/>
    </row>
    <row r="1153" spans="1:9" s="214" customFormat="1" ht="11.25" outlineLevel="4">
      <c r="A1153" s="252"/>
      <c r="B1153" s="253"/>
      <c r="C1153" s="43" t="s">
        <v>3255</v>
      </c>
      <c r="D1153" s="42"/>
      <c r="E1153" s="44">
        <v>2.1159999999999997</v>
      </c>
      <c r="F1153" s="255"/>
      <c r="G1153" s="46"/>
      <c r="H1153" s="255"/>
      <c r="I1153" s="256"/>
    </row>
    <row r="1154" spans="1:9" s="214" customFormat="1" ht="11.25" outlineLevel="4">
      <c r="A1154" s="252"/>
      <c r="B1154" s="253"/>
      <c r="C1154" s="43" t="s">
        <v>3235</v>
      </c>
      <c r="D1154" s="42"/>
      <c r="E1154" s="44">
        <v>-0.13999999999999999</v>
      </c>
      <c r="F1154" s="255"/>
      <c r="G1154" s="46"/>
      <c r="H1154" s="255"/>
      <c r="I1154" s="256"/>
    </row>
    <row r="1155" spans="1:9" s="214" customFormat="1" ht="11.25" outlineLevel="4">
      <c r="A1155" s="252"/>
      <c r="B1155" s="253"/>
      <c r="C1155" s="43" t="s">
        <v>1</v>
      </c>
      <c r="D1155" s="42"/>
      <c r="E1155" s="44">
        <v>46.291999999999994</v>
      </c>
      <c r="F1155" s="255"/>
      <c r="G1155" s="46"/>
      <c r="H1155" s="255"/>
      <c r="I1155" s="256"/>
    </row>
    <row r="1156" spans="1:9" s="213" customFormat="1" ht="24" outlineLevel="3">
      <c r="A1156" s="246">
        <v>2</v>
      </c>
      <c r="B1156" s="247" t="s">
        <v>262</v>
      </c>
      <c r="C1156" s="248" t="s">
        <v>798</v>
      </c>
      <c r="D1156" s="249" t="s">
        <v>5</v>
      </c>
      <c r="E1156" s="39">
        <v>940.09200000000021</v>
      </c>
      <c r="F1156" s="250">
        <v>0</v>
      </c>
      <c r="G1156" s="39">
        <f>E1156*(1+F1156/100)</f>
        <v>940.09200000000021</v>
      </c>
      <c r="H1156" s="250"/>
      <c r="I1156" s="251">
        <f>G1156*H1156</f>
        <v>0</v>
      </c>
    </row>
    <row r="1157" spans="1:9" s="214" customFormat="1" ht="11.25" outlineLevel="4">
      <c r="A1157" s="252"/>
      <c r="B1157" s="253"/>
      <c r="C1157" s="254" t="s">
        <v>8</v>
      </c>
      <c r="D1157" s="253"/>
      <c r="E1157" s="44">
        <v>0</v>
      </c>
      <c r="F1157" s="255"/>
      <c r="G1157" s="46"/>
      <c r="H1157" s="255"/>
      <c r="I1157" s="256"/>
    </row>
    <row r="1158" spans="1:9" s="214" customFormat="1" ht="11.25" outlineLevel="4">
      <c r="A1158" s="252"/>
      <c r="B1158" s="253"/>
      <c r="C1158" s="254" t="s">
        <v>28</v>
      </c>
      <c r="D1158" s="253"/>
      <c r="E1158" s="44">
        <v>0</v>
      </c>
      <c r="F1158" s="255"/>
      <c r="G1158" s="46"/>
      <c r="H1158" s="255"/>
      <c r="I1158" s="256"/>
    </row>
    <row r="1159" spans="1:9" s="214" customFormat="1" ht="11.25" outlineLevel="4">
      <c r="A1159" s="252"/>
      <c r="B1159" s="253"/>
      <c r="C1159" s="254" t="s">
        <v>583</v>
      </c>
      <c r="D1159" s="253"/>
      <c r="E1159" s="44">
        <v>72.911999999999992</v>
      </c>
      <c r="F1159" s="255"/>
      <c r="G1159" s="46"/>
      <c r="H1159" s="255"/>
      <c r="I1159" s="256"/>
    </row>
    <row r="1160" spans="1:9" s="214" customFormat="1" ht="11.25" outlineLevel="4">
      <c r="A1160" s="252"/>
      <c r="B1160" s="253"/>
      <c r="C1160" s="254" t="s">
        <v>527</v>
      </c>
      <c r="D1160" s="253"/>
      <c r="E1160" s="44">
        <v>-7.0709999999999997</v>
      </c>
      <c r="F1160" s="255"/>
      <c r="G1160" s="46"/>
      <c r="H1160" s="255"/>
      <c r="I1160" s="256"/>
    </row>
    <row r="1161" spans="1:9" s="214" customFormat="1" ht="11.25" outlineLevel="4">
      <c r="A1161" s="252"/>
      <c r="B1161" s="253"/>
      <c r="C1161" s="254" t="s">
        <v>29</v>
      </c>
      <c r="D1161" s="253"/>
      <c r="E1161" s="44">
        <v>0</v>
      </c>
      <c r="F1161" s="255"/>
      <c r="G1161" s="46"/>
      <c r="H1161" s="255"/>
      <c r="I1161" s="256"/>
    </row>
    <row r="1162" spans="1:9" s="214" customFormat="1" ht="11.25" outlineLevel="4">
      <c r="A1162" s="252"/>
      <c r="B1162" s="253"/>
      <c r="C1162" s="254" t="s">
        <v>437</v>
      </c>
      <c r="D1162" s="253"/>
      <c r="E1162" s="44">
        <v>24.696000000000002</v>
      </c>
      <c r="F1162" s="255"/>
      <c r="G1162" s="46"/>
      <c r="H1162" s="255"/>
      <c r="I1162" s="256"/>
    </row>
    <row r="1163" spans="1:9" s="214" customFormat="1" ht="11.25" outlineLevel="4">
      <c r="A1163" s="252"/>
      <c r="B1163" s="253"/>
      <c r="C1163" s="254" t="s">
        <v>283</v>
      </c>
      <c r="D1163" s="253"/>
      <c r="E1163" s="44">
        <v>-5.319</v>
      </c>
      <c r="F1163" s="255"/>
      <c r="G1163" s="46"/>
      <c r="H1163" s="255"/>
      <c r="I1163" s="256"/>
    </row>
    <row r="1164" spans="1:9" s="214" customFormat="1" ht="11.25" outlineLevel="4">
      <c r="A1164" s="252"/>
      <c r="B1164" s="253"/>
      <c r="C1164" s="254" t="s">
        <v>30</v>
      </c>
      <c r="D1164" s="253"/>
      <c r="E1164" s="44">
        <v>0</v>
      </c>
      <c r="F1164" s="255"/>
      <c r="G1164" s="46"/>
      <c r="H1164" s="255"/>
      <c r="I1164" s="256"/>
    </row>
    <row r="1165" spans="1:9" s="214" customFormat="1" ht="11.25" outlineLevel="4">
      <c r="A1165" s="252"/>
      <c r="B1165" s="253"/>
      <c r="C1165" s="254" t="s">
        <v>367</v>
      </c>
      <c r="D1165" s="253"/>
      <c r="E1165" s="44">
        <v>19.631999999999998</v>
      </c>
      <c r="F1165" s="255"/>
      <c r="G1165" s="46"/>
      <c r="H1165" s="255"/>
      <c r="I1165" s="256"/>
    </row>
    <row r="1166" spans="1:9" s="214" customFormat="1" ht="11.25" outlineLevel="4">
      <c r="A1166" s="252"/>
      <c r="B1166" s="253"/>
      <c r="C1166" s="254" t="s">
        <v>205</v>
      </c>
      <c r="D1166" s="253"/>
      <c r="E1166" s="44">
        <v>-1.379</v>
      </c>
      <c r="F1166" s="255"/>
      <c r="G1166" s="46"/>
      <c r="H1166" s="255"/>
      <c r="I1166" s="256"/>
    </row>
    <row r="1167" spans="1:9" s="214" customFormat="1" ht="11.25" outlineLevel="4">
      <c r="A1167" s="252"/>
      <c r="B1167" s="253"/>
      <c r="C1167" s="254" t="s">
        <v>31</v>
      </c>
      <c r="D1167" s="253"/>
      <c r="E1167" s="44">
        <v>0</v>
      </c>
      <c r="F1167" s="255"/>
      <c r="G1167" s="46"/>
      <c r="H1167" s="255"/>
      <c r="I1167" s="256"/>
    </row>
    <row r="1168" spans="1:9" s="214" customFormat="1" ht="11.25" outlineLevel="4">
      <c r="A1168" s="252"/>
      <c r="B1168" s="253"/>
      <c r="C1168" s="254" t="s">
        <v>583</v>
      </c>
      <c r="D1168" s="253"/>
      <c r="E1168" s="44">
        <v>72.911999999999992</v>
      </c>
      <c r="F1168" s="255"/>
      <c r="G1168" s="46"/>
      <c r="H1168" s="255"/>
      <c r="I1168" s="256"/>
    </row>
    <row r="1169" spans="1:9" s="214" customFormat="1" ht="11.25" outlineLevel="4">
      <c r="A1169" s="252"/>
      <c r="B1169" s="253"/>
      <c r="C1169" s="254" t="s">
        <v>527</v>
      </c>
      <c r="D1169" s="253"/>
      <c r="E1169" s="44">
        <v>-7.0709999999999997</v>
      </c>
      <c r="F1169" s="255"/>
      <c r="G1169" s="46"/>
      <c r="H1169" s="255"/>
      <c r="I1169" s="256"/>
    </row>
    <row r="1170" spans="1:9" s="214" customFormat="1" ht="11.25" outlineLevel="4">
      <c r="A1170" s="252"/>
      <c r="B1170" s="253"/>
      <c r="C1170" s="254" t="s">
        <v>32</v>
      </c>
      <c r="D1170" s="253"/>
      <c r="E1170" s="44">
        <v>0</v>
      </c>
      <c r="F1170" s="255"/>
      <c r="G1170" s="46"/>
      <c r="H1170" s="255"/>
      <c r="I1170" s="256"/>
    </row>
    <row r="1171" spans="1:9" s="214" customFormat="1" ht="11.25" outlineLevel="4">
      <c r="A1171" s="252"/>
      <c r="B1171" s="253"/>
      <c r="C1171" s="254" t="s">
        <v>373</v>
      </c>
      <c r="D1171" s="253"/>
      <c r="E1171" s="44">
        <v>23.712</v>
      </c>
      <c r="F1171" s="255"/>
      <c r="G1171" s="46"/>
      <c r="H1171" s="255"/>
      <c r="I1171" s="256"/>
    </row>
    <row r="1172" spans="1:9" s="214" customFormat="1" ht="11.25" outlineLevel="4">
      <c r="A1172" s="252"/>
      <c r="B1172" s="253"/>
      <c r="C1172" s="254" t="s">
        <v>206</v>
      </c>
      <c r="D1172" s="253"/>
      <c r="E1172" s="44">
        <v>-1.5760000000000001</v>
      </c>
      <c r="F1172" s="255"/>
      <c r="G1172" s="46"/>
      <c r="H1172" s="255"/>
      <c r="I1172" s="256"/>
    </row>
    <row r="1173" spans="1:9" s="214" customFormat="1" ht="11.25" outlineLevel="4">
      <c r="A1173" s="252"/>
      <c r="B1173" s="253"/>
      <c r="C1173" s="254" t="s">
        <v>33</v>
      </c>
      <c r="D1173" s="253"/>
      <c r="E1173" s="44">
        <v>0</v>
      </c>
      <c r="F1173" s="255"/>
      <c r="G1173" s="46"/>
      <c r="H1173" s="255"/>
      <c r="I1173" s="256"/>
    </row>
    <row r="1174" spans="1:9" s="214" customFormat="1" ht="11.25" outlineLevel="4">
      <c r="A1174" s="252"/>
      <c r="B1174" s="253"/>
      <c r="C1174" s="254" t="s">
        <v>374</v>
      </c>
      <c r="D1174" s="253"/>
      <c r="E1174" s="44">
        <v>24.672000000000001</v>
      </c>
      <c r="F1174" s="255"/>
      <c r="G1174" s="46"/>
      <c r="H1174" s="255"/>
      <c r="I1174" s="256"/>
    </row>
    <row r="1175" spans="1:9" s="214" customFormat="1" ht="11.25" outlineLevel="4">
      <c r="A1175" s="252"/>
      <c r="B1175" s="253"/>
      <c r="C1175" s="254" t="s">
        <v>207</v>
      </c>
      <c r="D1175" s="253"/>
      <c r="E1175" s="44">
        <v>-1.7729999999999999</v>
      </c>
      <c r="F1175" s="255"/>
      <c r="G1175" s="46"/>
      <c r="H1175" s="255"/>
      <c r="I1175" s="256"/>
    </row>
    <row r="1176" spans="1:9" s="214" customFormat="1" ht="11.25" outlineLevel="4">
      <c r="A1176" s="252"/>
      <c r="B1176" s="253"/>
      <c r="C1176" s="254" t="s">
        <v>34</v>
      </c>
      <c r="D1176" s="253"/>
      <c r="E1176" s="44">
        <v>0</v>
      </c>
      <c r="F1176" s="255"/>
      <c r="G1176" s="46"/>
      <c r="H1176" s="255"/>
      <c r="I1176" s="256"/>
    </row>
    <row r="1177" spans="1:9" s="214" customFormat="1" ht="11.25" outlineLevel="4">
      <c r="A1177" s="252"/>
      <c r="B1177" s="253"/>
      <c r="C1177" s="254" t="s">
        <v>462</v>
      </c>
      <c r="D1177" s="253"/>
      <c r="E1177" s="44">
        <v>37.440000000000005</v>
      </c>
      <c r="F1177" s="255"/>
      <c r="G1177" s="46"/>
      <c r="H1177" s="255"/>
      <c r="I1177" s="256"/>
    </row>
    <row r="1178" spans="1:9" s="214" customFormat="1" ht="11.25" outlineLevel="4">
      <c r="A1178" s="252"/>
      <c r="B1178" s="253"/>
      <c r="C1178" s="254" t="s">
        <v>405</v>
      </c>
      <c r="D1178" s="253"/>
      <c r="E1178" s="44">
        <v>-3.423</v>
      </c>
      <c r="F1178" s="255"/>
      <c r="G1178" s="46"/>
      <c r="H1178" s="255"/>
      <c r="I1178" s="256"/>
    </row>
    <row r="1179" spans="1:9" s="214" customFormat="1" ht="11.25" outlineLevel="4">
      <c r="A1179" s="252"/>
      <c r="B1179" s="253"/>
      <c r="C1179" s="254" t="s">
        <v>35</v>
      </c>
      <c r="D1179" s="253"/>
      <c r="E1179" s="44">
        <v>0</v>
      </c>
      <c r="F1179" s="255"/>
      <c r="G1179" s="46"/>
      <c r="H1179" s="255"/>
      <c r="I1179" s="256"/>
    </row>
    <row r="1180" spans="1:9" s="214" customFormat="1" ht="11.25" outlineLevel="4">
      <c r="A1180" s="252"/>
      <c r="B1180" s="253"/>
      <c r="C1180" s="254" t="s">
        <v>369</v>
      </c>
      <c r="D1180" s="253"/>
      <c r="E1180" s="44">
        <v>19.679999999999996</v>
      </c>
      <c r="F1180" s="255"/>
      <c r="G1180" s="46"/>
      <c r="H1180" s="255"/>
      <c r="I1180" s="256"/>
    </row>
    <row r="1181" spans="1:9" s="214" customFormat="1" ht="11.25" outlineLevel="4">
      <c r="A1181" s="252"/>
      <c r="B1181" s="253"/>
      <c r="C1181" s="254" t="s">
        <v>205</v>
      </c>
      <c r="D1181" s="253"/>
      <c r="E1181" s="44">
        <v>-1.379</v>
      </c>
      <c r="F1181" s="255"/>
      <c r="G1181" s="46"/>
      <c r="H1181" s="255"/>
      <c r="I1181" s="256"/>
    </row>
    <row r="1182" spans="1:9" s="214" customFormat="1" ht="11.25" outlineLevel="4">
      <c r="A1182" s="252"/>
      <c r="B1182" s="253"/>
      <c r="C1182" s="254" t="s">
        <v>36</v>
      </c>
      <c r="D1182" s="253"/>
      <c r="E1182" s="44">
        <v>0</v>
      </c>
      <c r="F1182" s="255"/>
      <c r="G1182" s="46"/>
      <c r="H1182" s="255"/>
      <c r="I1182" s="256"/>
    </row>
    <row r="1183" spans="1:9" s="214" customFormat="1" ht="11.25" outlineLevel="4">
      <c r="A1183" s="252"/>
      <c r="B1183" s="253"/>
      <c r="C1183" s="254" t="s">
        <v>369</v>
      </c>
      <c r="D1183" s="253"/>
      <c r="E1183" s="44">
        <v>19.679999999999996</v>
      </c>
      <c r="F1183" s="255"/>
      <c r="G1183" s="46"/>
      <c r="H1183" s="255"/>
      <c r="I1183" s="256"/>
    </row>
    <row r="1184" spans="1:9" s="214" customFormat="1" ht="11.25" outlineLevel="4">
      <c r="A1184" s="252"/>
      <c r="B1184" s="253"/>
      <c r="C1184" s="254" t="s">
        <v>205</v>
      </c>
      <c r="D1184" s="253"/>
      <c r="E1184" s="44">
        <v>-1.379</v>
      </c>
      <c r="F1184" s="255"/>
      <c r="G1184" s="46"/>
      <c r="H1184" s="255"/>
      <c r="I1184" s="256"/>
    </row>
    <row r="1185" spans="1:9" s="214" customFormat="1" ht="11.25" outlineLevel="4">
      <c r="A1185" s="252"/>
      <c r="B1185" s="253"/>
      <c r="C1185" s="254" t="s">
        <v>37</v>
      </c>
      <c r="D1185" s="253"/>
      <c r="E1185" s="44">
        <v>0</v>
      </c>
      <c r="F1185" s="255"/>
      <c r="G1185" s="46"/>
      <c r="H1185" s="255"/>
      <c r="I1185" s="256"/>
    </row>
    <row r="1186" spans="1:9" s="214" customFormat="1" ht="11.25" outlineLevel="4">
      <c r="A1186" s="252"/>
      <c r="B1186" s="253"/>
      <c r="C1186" s="254" t="s">
        <v>371</v>
      </c>
      <c r="D1186" s="253"/>
      <c r="E1186" s="44">
        <v>35.616</v>
      </c>
      <c r="F1186" s="255"/>
      <c r="G1186" s="46"/>
      <c r="H1186" s="255"/>
      <c r="I1186" s="256"/>
    </row>
    <row r="1187" spans="1:9" s="214" customFormat="1" ht="11.25" outlineLevel="4">
      <c r="A1187" s="252"/>
      <c r="B1187" s="253"/>
      <c r="C1187" s="254" t="s">
        <v>282</v>
      </c>
      <c r="D1187" s="253"/>
      <c r="E1187" s="44">
        <v>-3.5459999999999998</v>
      </c>
      <c r="F1187" s="255"/>
      <c r="G1187" s="46"/>
      <c r="H1187" s="255"/>
      <c r="I1187" s="256"/>
    </row>
    <row r="1188" spans="1:9" s="214" customFormat="1" ht="11.25" outlineLevel="4">
      <c r="A1188" s="252"/>
      <c r="B1188" s="253"/>
      <c r="C1188" s="254" t="s">
        <v>38</v>
      </c>
      <c r="D1188" s="253"/>
      <c r="E1188" s="44">
        <v>0</v>
      </c>
      <c r="F1188" s="255"/>
      <c r="G1188" s="46"/>
      <c r="H1188" s="255"/>
      <c r="I1188" s="256"/>
    </row>
    <row r="1189" spans="1:9" s="214" customFormat="1" ht="11.25" outlineLevel="4">
      <c r="A1189" s="252"/>
      <c r="B1189" s="253"/>
      <c r="C1189" s="254" t="s">
        <v>426</v>
      </c>
      <c r="D1189" s="253"/>
      <c r="E1189" s="44">
        <v>101.43700000000001</v>
      </c>
      <c r="F1189" s="255"/>
      <c r="G1189" s="46"/>
      <c r="H1189" s="255"/>
      <c r="I1189" s="256"/>
    </row>
    <row r="1190" spans="1:9" s="214" customFormat="1" ht="11.25" outlineLevel="4">
      <c r="A1190" s="252"/>
      <c r="B1190" s="253"/>
      <c r="C1190" s="254" t="s">
        <v>559</v>
      </c>
      <c r="D1190" s="253"/>
      <c r="E1190" s="44">
        <v>-11.224</v>
      </c>
      <c r="F1190" s="255"/>
      <c r="G1190" s="46"/>
      <c r="H1190" s="255"/>
      <c r="I1190" s="256"/>
    </row>
    <row r="1191" spans="1:9" s="214" customFormat="1" ht="11.25" outlineLevel="4">
      <c r="A1191" s="252"/>
      <c r="B1191" s="253"/>
      <c r="C1191" s="254" t="s">
        <v>39</v>
      </c>
      <c r="D1191" s="253"/>
      <c r="E1191" s="44">
        <v>0</v>
      </c>
      <c r="F1191" s="255"/>
      <c r="G1191" s="46"/>
      <c r="H1191" s="255"/>
      <c r="I1191" s="256"/>
    </row>
    <row r="1192" spans="1:9" s="214" customFormat="1" ht="11.25" outlineLevel="4">
      <c r="A1192" s="252"/>
      <c r="B1192" s="253"/>
      <c r="C1192" s="254" t="s">
        <v>386</v>
      </c>
      <c r="D1192" s="253"/>
      <c r="E1192" s="44">
        <v>84.587500000000006</v>
      </c>
      <c r="F1192" s="255"/>
      <c r="G1192" s="46"/>
      <c r="H1192" s="255"/>
      <c r="I1192" s="256"/>
    </row>
    <row r="1193" spans="1:9" s="214" customFormat="1" ht="11.25" outlineLevel="4">
      <c r="A1193" s="252"/>
      <c r="B1193" s="253"/>
      <c r="C1193" s="254" t="s">
        <v>425</v>
      </c>
      <c r="D1193" s="253"/>
      <c r="E1193" s="44">
        <v>-9.6530000000000005</v>
      </c>
      <c r="F1193" s="255"/>
      <c r="G1193" s="46"/>
      <c r="H1193" s="255"/>
      <c r="I1193" s="256"/>
    </row>
    <row r="1194" spans="1:9" s="214" customFormat="1" ht="11.25" outlineLevel="4">
      <c r="A1194" s="252"/>
      <c r="B1194" s="253"/>
      <c r="C1194" s="254" t="s">
        <v>40</v>
      </c>
      <c r="D1194" s="253"/>
      <c r="E1194" s="44">
        <v>0</v>
      </c>
      <c r="F1194" s="255"/>
      <c r="G1194" s="46"/>
      <c r="H1194" s="255"/>
      <c r="I1194" s="256"/>
    </row>
    <row r="1195" spans="1:9" s="214" customFormat="1" ht="11.25" outlineLevel="4">
      <c r="A1195" s="252"/>
      <c r="B1195" s="253"/>
      <c r="C1195" s="254" t="s">
        <v>385</v>
      </c>
      <c r="D1195" s="253"/>
      <c r="E1195" s="44">
        <v>35.677500000000002</v>
      </c>
      <c r="F1195" s="255"/>
      <c r="G1195" s="46"/>
      <c r="H1195" s="255"/>
      <c r="I1195" s="256"/>
    </row>
    <row r="1196" spans="1:9" s="214" customFormat="1" ht="11.25" outlineLevel="4">
      <c r="A1196" s="252"/>
      <c r="B1196" s="253"/>
      <c r="C1196" s="254" t="s">
        <v>403</v>
      </c>
      <c r="D1196" s="253"/>
      <c r="E1196" s="44">
        <v>-2.7759999999999998</v>
      </c>
      <c r="F1196" s="255"/>
      <c r="G1196" s="46"/>
      <c r="H1196" s="255"/>
      <c r="I1196" s="256"/>
    </row>
    <row r="1197" spans="1:9" s="214" customFormat="1" ht="11.25" outlineLevel="4">
      <c r="A1197" s="252"/>
      <c r="B1197" s="253"/>
      <c r="C1197" s="254" t="s">
        <v>41</v>
      </c>
      <c r="D1197" s="253"/>
      <c r="E1197" s="44">
        <v>0</v>
      </c>
      <c r="F1197" s="255"/>
      <c r="G1197" s="46"/>
      <c r="H1197" s="255"/>
      <c r="I1197" s="256"/>
    </row>
    <row r="1198" spans="1:9" s="214" customFormat="1" ht="11.25" outlineLevel="4">
      <c r="A1198" s="252"/>
      <c r="B1198" s="253"/>
      <c r="C1198" s="254" t="s">
        <v>384</v>
      </c>
      <c r="D1198" s="253"/>
      <c r="E1198" s="44">
        <v>33.667500000000004</v>
      </c>
      <c r="F1198" s="255"/>
      <c r="G1198" s="46"/>
      <c r="H1198" s="255"/>
      <c r="I1198" s="256"/>
    </row>
    <row r="1199" spans="1:9" s="214" customFormat="1" ht="11.25" outlineLevel="4">
      <c r="A1199" s="252"/>
      <c r="B1199" s="253"/>
      <c r="C1199" s="254" t="s">
        <v>403</v>
      </c>
      <c r="D1199" s="253"/>
      <c r="E1199" s="44">
        <v>-2.7759999999999998</v>
      </c>
      <c r="F1199" s="255"/>
      <c r="G1199" s="46"/>
      <c r="H1199" s="255"/>
      <c r="I1199" s="256"/>
    </row>
    <row r="1200" spans="1:9" s="214" customFormat="1" ht="11.25" outlineLevel="4">
      <c r="A1200" s="252"/>
      <c r="B1200" s="253"/>
      <c r="C1200" s="254" t="s">
        <v>42</v>
      </c>
      <c r="D1200" s="253"/>
      <c r="E1200" s="44">
        <v>0</v>
      </c>
      <c r="F1200" s="255"/>
      <c r="G1200" s="46"/>
      <c r="H1200" s="255"/>
      <c r="I1200" s="256"/>
    </row>
    <row r="1201" spans="1:9" s="214" customFormat="1" ht="11.25" outlineLevel="4">
      <c r="A1201" s="252"/>
      <c r="B1201" s="253"/>
      <c r="C1201" s="254" t="s">
        <v>383</v>
      </c>
      <c r="D1201" s="253"/>
      <c r="E1201" s="44">
        <v>29.647500000000001</v>
      </c>
      <c r="F1201" s="255"/>
      <c r="G1201" s="46"/>
      <c r="H1201" s="255"/>
      <c r="I1201" s="256"/>
    </row>
    <row r="1202" spans="1:9" s="214" customFormat="1" ht="11.25" outlineLevel="4">
      <c r="A1202" s="252"/>
      <c r="B1202" s="253"/>
      <c r="C1202" s="254" t="s">
        <v>206</v>
      </c>
      <c r="D1202" s="253"/>
      <c r="E1202" s="44">
        <v>-1.5760000000000001</v>
      </c>
      <c r="F1202" s="255"/>
      <c r="G1202" s="46"/>
      <c r="H1202" s="255"/>
      <c r="I1202" s="256"/>
    </row>
    <row r="1203" spans="1:9" s="214" customFormat="1" ht="11.25" outlineLevel="4">
      <c r="A1203" s="252"/>
      <c r="B1203" s="253"/>
      <c r="C1203" s="254" t="s">
        <v>43</v>
      </c>
      <c r="D1203" s="253"/>
      <c r="E1203" s="44">
        <v>0</v>
      </c>
      <c r="F1203" s="255"/>
      <c r="G1203" s="46"/>
      <c r="H1203" s="255"/>
      <c r="I1203" s="256"/>
    </row>
    <row r="1204" spans="1:9" s="214" customFormat="1" ht="11.25" outlineLevel="4">
      <c r="A1204" s="252"/>
      <c r="B1204" s="253"/>
      <c r="C1204" s="254" t="s">
        <v>375</v>
      </c>
      <c r="D1204" s="253"/>
      <c r="E1204" s="44">
        <v>47.57</v>
      </c>
      <c r="F1204" s="255"/>
      <c r="G1204" s="46"/>
      <c r="H1204" s="255"/>
      <c r="I1204" s="256"/>
    </row>
    <row r="1205" spans="1:9" s="214" customFormat="1" ht="11.25" outlineLevel="4">
      <c r="A1205" s="252"/>
      <c r="B1205" s="253"/>
      <c r="C1205" s="254" t="s">
        <v>404</v>
      </c>
      <c r="D1205" s="253"/>
      <c r="E1205" s="44">
        <v>-2.8959999999999999</v>
      </c>
      <c r="F1205" s="255"/>
      <c r="G1205" s="46"/>
      <c r="H1205" s="255"/>
      <c r="I1205" s="256"/>
    </row>
    <row r="1206" spans="1:9" s="214" customFormat="1" ht="11.25" outlineLevel="4">
      <c r="A1206" s="252"/>
      <c r="B1206" s="253"/>
      <c r="C1206" s="254" t="s">
        <v>1</v>
      </c>
      <c r="D1206" s="253"/>
      <c r="E1206" s="44">
        <v>618.72200000000021</v>
      </c>
      <c r="F1206" s="255"/>
      <c r="G1206" s="46"/>
      <c r="H1206" s="255"/>
      <c r="I1206" s="256"/>
    </row>
    <row r="1207" spans="1:9" s="214" customFormat="1" ht="11.25" outlineLevel="4">
      <c r="A1207" s="252"/>
      <c r="B1207" s="253"/>
      <c r="C1207" s="254" t="s">
        <v>10</v>
      </c>
      <c r="D1207" s="253"/>
      <c r="E1207" s="44">
        <v>0</v>
      </c>
      <c r="F1207" s="255"/>
      <c r="G1207" s="46"/>
      <c r="H1207" s="255"/>
      <c r="I1207" s="256"/>
    </row>
    <row r="1208" spans="1:9" s="214" customFormat="1" ht="11.25" outlineLevel="4">
      <c r="A1208" s="252"/>
      <c r="B1208" s="253"/>
      <c r="C1208" s="254" t="s">
        <v>50</v>
      </c>
      <c r="D1208" s="253"/>
      <c r="E1208" s="44">
        <v>0</v>
      </c>
      <c r="F1208" s="255"/>
      <c r="G1208" s="46"/>
      <c r="H1208" s="255"/>
      <c r="I1208" s="256"/>
    </row>
    <row r="1209" spans="1:9" s="214" customFormat="1" ht="11.25" outlineLevel="4">
      <c r="A1209" s="252"/>
      <c r="B1209" s="253"/>
      <c r="C1209" s="254" t="s">
        <v>583</v>
      </c>
      <c r="D1209" s="253"/>
      <c r="E1209" s="44">
        <v>72.911999999999992</v>
      </c>
      <c r="F1209" s="255"/>
      <c r="G1209" s="46"/>
      <c r="H1209" s="255"/>
      <c r="I1209" s="256"/>
    </row>
    <row r="1210" spans="1:9" s="214" customFormat="1" ht="11.25" outlineLevel="4">
      <c r="A1210" s="252"/>
      <c r="B1210" s="253"/>
      <c r="C1210" s="254" t="s">
        <v>528</v>
      </c>
      <c r="D1210" s="253"/>
      <c r="E1210" s="44">
        <v>-8.7210000000000001</v>
      </c>
      <c r="F1210" s="255"/>
      <c r="G1210" s="46"/>
      <c r="H1210" s="255"/>
      <c r="I1210" s="256"/>
    </row>
    <row r="1211" spans="1:9" s="214" customFormat="1" ht="11.25" outlineLevel="4">
      <c r="A1211" s="252"/>
      <c r="B1211" s="253"/>
      <c r="C1211" s="254" t="s">
        <v>51</v>
      </c>
      <c r="D1211" s="253"/>
      <c r="E1211" s="44">
        <v>0</v>
      </c>
      <c r="F1211" s="255"/>
      <c r="G1211" s="46"/>
      <c r="H1211" s="255"/>
      <c r="I1211" s="256"/>
    </row>
    <row r="1212" spans="1:9" s="214" customFormat="1" ht="11.25" outlineLevel="4">
      <c r="A1212" s="252"/>
      <c r="B1212" s="253"/>
      <c r="C1212" s="254" t="s">
        <v>437</v>
      </c>
      <c r="D1212" s="253"/>
      <c r="E1212" s="44">
        <v>24.696000000000002</v>
      </c>
      <c r="F1212" s="255"/>
      <c r="G1212" s="46"/>
      <c r="H1212" s="255"/>
      <c r="I1212" s="256"/>
    </row>
    <row r="1213" spans="1:9" s="214" customFormat="1" ht="11.25" outlineLevel="4">
      <c r="A1213" s="252"/>
      <c r="B1213" s="253"/>
      <c r="C1213" s="254" t="s">
        <v>283</v>
      </c>
      <c r="D1213" s="253"/>
      <c r="E1213" s="44">
        <v>-5.319</v>
      </c>
      <c r="F1213" s="255"/>
      <c r="G1213" s="46"/>
      <c r="H1213" s="255"/>
      <c r="I1213" s="256"/>
    </row>
    <row r="1214" spans="1:9" s="214" customFormat="1" ht="11.25" outlineLevel="4">
      <c r="A1214" s="252"/>
      <c r="B1214" s="253"/>
      <c r="C1214" s="254" t="s">
        <v>52</v>
      </c>
      <c r="D1214" s="253"/>
      <c r="E1214" s="44">
        <v>0</v>
      </c>
      <c r="F1214" s="255"/>
      <c r="G1214" s="46"/>
      <c r="H1214" s="255"/>
      <c r="I1214" s="256"/>
    </row>
    <row r="1215" spans="1:9" s="214" customFormat="1" ht="11.25" outlineLevel="4">
      <c r="A1215" s="252"/>
      <c r="B1215" s="253"/>
      <c r="C1215" s="254" t="s">
        <v>367</v>
      </c>
      <c r="D1215" s="253"/>
      <c r="E1215" s="44">
        <v>19.631999999999998</v>
      </c>
      <c r="F1215" s="255"/>
      <c r="G1215" s="46"/>
      <c r="H1215" s="255"/>
      <c r="I1215" s="256"/>
    </row>
    <row r="1216" spans="1:9" s="214" customFormat="1" ht="11.25" outlineLevel="4">
      <c r="A1216" s="252"/>
      <c r="B1216" s="253"/>
      <c r="C1216" s="254" t="s">
        <v>205</v>
      </c>
      <c r="D1216" s="253"/>
      <c r="E1216" s="44">
        <v>-1.379</v>
      </c>
      <c r="F1216" s="255"/>
      <c r="G1216" s="46"/>
      <c r="H1216" s="255"/>
      <c r="I1216" s="256"/>
    </row>
    <row r="1217" spans="1:9" s="214" customFormat="1" ht="11.25" outlineLevel="4">
      <c r="A1217" s="252"/>
      <c r="B1217" s="253"/>
      <c r="C1217" s="254" t="s">
        <v>53</v>
      </c>
      <c r="D1217" s="253"/>
      <c r="E1217" s="44">
        <v>0</v>
      </c>
      <c r="F1217" s="255"/>
      <c r="G1217" s="46"/>
      <c r="H1217" s="255"/>
      <c r="I1217" s="256"/>
    </row>
    <row r="1218" spans="1:9" s="214" customFormat="1" ht="11.25" outlineLevel="4">
      <c r="A1218" s="252"/>
      <c r="B1218" s="253"/>
      <c r="C1218" s="254" t="s">
        <v>583</v>
      </c>
      <c r="D1218" s="253"/>
      <c r="E1218" s="44">
        <v>72.911999999999992</v>
      </c>
      <c r="F1218" s="255"/>
      <c r="G1218" s="46"/>
      <c r="H1218" s="255"/>
      <c r="I1218" s="256"/>
    </row>
    <row r="1219" spans="1:9" s="214" customFormat="1" ht="11.25" outlineLevel="4">
      <c r="A1219" s="252"/>
      <c r="B1219" s="253"/>
      <c r="C1219" s="254" t="s">
        <v>528</v>
      </c>
      <c r="D1219" s="253"/>
      <c r="E1219" s="44">
        <v>-8.7210000000000001</v>
      </c>
      <c r="F1219" s="255"/>
      <c r="G1219" s="46"/>
      <c r="H1219" s="255"/>
      <c r="I1219" s="256"/>
    </row>
    <row r="1220" spans="1:9" s="214" customFormat="1" ht="11.25" outlineLevel="4">
      <c r="A1220" s="252"/>
      <c r="B1220" s="253"/>
      <c r="C1220" s="254" t="s">
        <v>54</v>
      </c>
      <c r="D1220" s="253"/>
      <c r="E1220" s="44">
        <v>0</v>
      </c>
      <c r="F1220" s="255"/>
      <c r="G1220" s="46"/>
      <c r="H1220" s="255"/>
      <c r="I1220" s="256"/>
    </row>
    <row r="1221" spans="1:9" s="214" customFormat="1" ht="11.25" outlineLevel="4">
      <c r="A1221" s="252"/>
      <c r="B1221" s="253"/>
      <c r="C1221" s="254" t="s">
        <v>366</v>
      </c>
      <c r="D1221" s="253"/>
      <c r="E1221" s="44">
        <v>18</v>
      </c>
      <c r="F1221" s="255"/>
      <c r="G1221" s="46"/>
      <c r="H1221" s="255"/>
      <c r="I1221" s="256"/>
    </row>
    <row r="1222" spans="1:9" s="214" customFormat="1" ht="11.25" outlineLevel="4">
      <c r="A1222" s="252"/>
      <c r="B1222" s="253"/>
      <c r="C1222" s="254" t="s">
        <v>205</v>
      </c>
      <c r="D1222" s="253"/>
      <c r="E1222" s="44">
        <v>-1.379</v>
      </c>
      <c r="F1222" s="255"/>
      <c r="G1222" s="46"/>
      <c r="H1222" s="255"/>
      <c r="I1222" s="256"/>
    </row>
    <row r="1223" spans="1:9" s="214" customFormat="1" ht="11.25" outlineLevel="4">
      <c r="A1223" s="252"/>
      <c r="B1223" s="253"/>
      <c r="C1223" s="254" t="s">
        <v>55</v>
      </c>
      <c r="D1223" s="253"/>
      <c r="E1223" s="44">
        <v>0</v>
      </c>
      <c r="F1223" s="255"/>
      <c r="G1223" s="46"/>
      <c r="H1223" s="255"/>
      <c r="I1223" s="256"/>
    </row>
    <row r="1224" spans="1:9" s="214" customFormat="1" ht="11.25" outlineLevel="4">
      <c r="A1224" s="252"/>
      <c r="B1224" s="253"/>
      <c r="C1224" s="254" t="s">
        <v>583</v>
      </c>
      <c r="D1224" s="253"/>
      <c r="E1224" s="44">
        <v>72.911999999999992</v>
      </c>
      <c r="F1224" s="255"/>
      <c r="G1224" s="46"/>
      <c r="H1224" s="255"/>
      <c r="I1224" s="256"/>
    </row>
    <row r="1225" spans="1:9" s="214" customFormat="1" ht="11.25" outlineLevel="4">
      <c r="A1225" s="252"/>
      <c r="B1225" s="253"/>
      <c r="C1225" s="254" t="s">
        <v>527</v>
      </c>
      <c r="D1225" s="253"/>
      <c r="E1225" s="44">
        <v>-7.0709999999999997</v>
      </c>
      <c r="F1225" s="255"/>
      <c r="G1225" s="46"/>
      <c r="H1225" s="255"/>
      <c r="I1225" s="256"/>
    </row>
    <row r="1226" spans="1:9" s="214" customFormat="1" ht="11.25" outlineLevel="4">
      <c r="A1226" s="252"/>
      <c r="B1226" s="253"/>
      <c r="C1226" s="254" t="s">
        <v>56</v>
      </c>
      <c r="D1226" s="253"/>
      <c r="E1226" s="44">
        <v>0</v>
      </c>
      <c r="F1226" s="255"/>
      <c r="G1226" s="46"/>
      <c r="H1226" s="255"/>
      <c r="I1226" s="256"/>
    </row>
    <row r="1227" spans="1:9" s="214" customFormat="1" ht="11.25" outlineLevel="4">
      <c r="A1227" s="252"/>
      <c r="B1227" s="253"/>
      <c r="C1227" s="254" t="s">
        <v>435</v>
      </c>
      <c r="D1227" s="253"/>
      <c r="E1227" s="44">
        <v>38.303999999999995</v>
      </c>
      <c r="F1227" s="255"/>
      <c r="G1227" s="46"/>
      <c r="H1227" s="255"/>
      <c r="I1227" s="256"/>
    </row>
    <row r="1228" spans="1:9" s="214" customFormat="1" ht="11.25" outlineLevel="4">
      <c r="A1228" s="252"/>
      <c r="B1228" s="253"/>
      <c r="C1228" s="254" t="s">
        <v>282</v>
      </c>
      <c r="D1228" s="253"/>
      <c r="E1228" s="44">
        <v>-3.5459999999999998</v>
      </c>
      <c r="F1228" s="255"/>
      <c r="G1228" s="46"/>
      <c r="H1228" s="255"/>
      <c r="I1228" s="256"/>
    </row>
    <row r="1229" spans="1:9" s="214" customFormat="1" ht="11.25" outlineLevel="4">
      <c r="A1229" s="252"/>
      <c r="B1229" s="253"/>
      <c r="C1229" s="254" t="s">
        <v>57</v>
      </c>
      <c r="D1229" s="253"/>
      <c r="E1229" s="44">
        <v>0</v>
      </c>
      <c r="F1229" s="255"/>
      <c r="G1229" s="46"/>
      <c r="H1229" s="255"/>
      <c r="I1229" s="256"/>
    </row>
    <row r="1230" spans="1:9" s="214" customFormat="1" ht="11.25" outlineLevel="4">
      <c r="A1230" s="252"/>
      <c r="B1230" s="253"/>
      <c r="C1230" s="254" t="s">
        <v>370</v>
      </c>
      <c r="D1230" s="253"/>
      <c r="E1230" s="44">
        <v>15.504</v>
      </c>
      <c r="F1230" s="255"/>
      <c r="G1230" s="46"/>
      <c r="H1230" s="255"/>
      <c r="I1230" s="256"/>
    </row>
    <row r="1231" spans="1:9" s="214" customFormat="1" ht="11.25" outlineLevel="4">
      <c r="A1231" s="252"/>
      <c r="B1231" s="253"/>
      <c r="C1231" s="254" t="s">
        <v>205</v>
      </c>
      <c r="D1231" s="253"/>
      <c r="E1231" s="44">
        <v>-1.379</v>
      </c>
      <c r="F1231" s="255"/>
      <c r="G1231" s="46"/>
      <c r="H1231" s="255"/>
      <c r="I1231" s="256"/>
    </row>
    <row r="1232" spans="1:9" s="214" customFormat="1" ht="11.25" outlineLevel="4">
      <c r="A1232" s="252"/>
      <c r="B1232" s="253"/>
      <c r="C1232" s="254" t="s">
        <v>58</v>
      </c>
      <c r="D1232" s="253"/>
      <c r="E1232" s="44">
        <v>0</v>
      </c>
      <c r="F1232" s="255"/>
      <c r="G1232" s="46"/>
      <c r="H1232" s="255"/>
      <c r="I1232" s="256"/>
    </row>
    <row r="1233" spans="1:11" s="214" customFormat="1" ht="11.25" outlineLevel="4">
      <c r="A1233" s="252"/>
      <c r="B1233" s="253"/>
      <c r="C1233" s="254" t="s">
        <v>432</v>
      </c>
      <c r="D1233" s="253"/>
      <c r="E1233" s="44">
        <v>25.391999999999996</v>
      </c>
      <c r="F1233" s="255"/>
      <c r="G1233" s="46"/>
      <c r="H1233" s="255"/>
      <c r="I1233" s="256"/>
    </row>
    <row r="1234" spans="1:11" s="214" customFormat="1" ht="11.25" outlineLevel="4">
      <c r="A1234" s="252"/>
      <c r="B1234" s="253"/>
      <c r="C1234" s="254" t="s">
        <v>205</v>
      </c>
      <c r="D1234" s="253"/>
      <c r="E1234" s="44">
        <v>-1.379</v>
      </c>
      <c r="F1234" s="255"/>
      <c r="G1234" s="46"/>
      <c r="H1234" s="255"/>
      <c r="I1234" s="256"/>
    </row>
    <row r="1235" spans="1:11" s="214" customFormat="1" ht="11.25" outlineLevel="4">
      <c r="A1235" s="252"/>
      <c r="B1235" s="253"/>
      <c r="C1235" s="254" t="s">
        <v>1</v>
      </c>
      <c r="D1235" s="253"/>
      <c r="E1235" s="44">
        <v>321.36999999999995</v>
      </c>
      <c r="F1235" s="255"/>
      <c r="G1235" s="46"/>
      <c r="H1235" s="255"/>
      <c r="I1235" s="256"/>
    </row>
    <row r="1236" spans="1:11" s="213" customFormat="1" ht="12" outlineLevel="3">
      <c r="A1236" s="246">
        <v>3</v>
      </c>
      <c r="B1236" s="247" t="s">
        <v>47</v>
      </c>
      <c r="C1236" s="248" t="s">
        <v>493</v>
      </c>
      <c r="D1236" s="249" t="s">
        <v>5</v>
      </c>
      <c r="E1236" s="39">
        <v>940.09199999999998</v>
      </c>
      <c r="F1236" s="250">
        <v>10</v>
      </c>
      <c r="G1236" s="39">
        <f>E1236*(1+F1236/100)</f>
        <v>1034.1012000000001</v>
      </c>
      <c r="H1236" s="250"/>
      <c r="I1236" s="251">
        <f>G1236*H1236</f>
        <v>0</v>
      </c>
    </row>
    <row r="1237" spans="1:11" s="213" customFormat="1" ht="12" outlineLevel="3">
      <c r="A1237" s="246">
        <v>4</v>
      </c>
      <c r="B1237" s="247" t="s">
        <v>198</v>
      </c>
      <c r="C1237" s="248" t="s">
        <v>713</v>
      </c>
      <c r="D1237" s="249" t="s">
        <v>0</v>
      </c>
      <c r="E1237" s="39">
        <f>SUM(I1156:I1236)/100</f>
        <v>0</v>
      </c>
      <c r="F1237" s="250">
        <v>0</v>
      </c>
      <c r="G1237" s="39">
        <f>E1237*(1+F1237/100)</f>
        <v>0</v>
      </c>
      <c r="H1237" s="250"/>
      <c r="I1237" s="251">
        <f>G1237*H1237</f>
        <v>0</v>
      </c>
      <c r="K1237" s="213" t="s">
        <v>2440</v>
      </c>
    </row>
    <row r="1238" spans="1:11" s="262" customFormat="1" ht="12.75" customHeight="1" outlineLevel="3">
      <c r="A1238" s="257"/>
      <c r="B1238" s="258"/>
      <c r="C1238" s="259"/>
      <c r="D1238" s="258"/>
      <c r="E1238" s="54"/>
      <c r="F1238" s="260"/>
      <c r="G1238" s="54"/>
      <c r="H1238" s="260"/>
      <c r="I1238" s="261"/>
    </row>
    <row r="1239" spans="1:11" s="30" customFormat="1" ht="16.5" customHeight="1" outlineLevel="2">
      <c r="A1239" s="31"/>
      <c r="B1239" s="32"/>
      <c r="C1239" s="32" t="s">
        <v>263</v>
      </c>
      <c r="D1239" s="6"/>
      <c r="E1239" s="33"/>
      <c r="F1239" s="34"/>
      <c r="G1239" s="33"/>
      <c r="H1239" s="34"/>
      <c r="I1239" s="35">
        <f>SUBTOTAL(9,I1240:I1248)</f>
        <v>0</v>
      </c>
    </row>
    <row r="1240" spans="1:11" s="36" customFormat="1" ht="24" outlineLevel="3">
      <c r="A1240" s="15">
        <v>1</v>
      </c>
      <c r="B1240" s="37" t="s">
        <v>177</v>
      </c>
      <c r="C1240" s="38" t="s">
        <v>746</v>
      </c>
      <c r="D1240" s="16" t="s">
        <v>5</v>
      </c>
      <c r="E1240" s="39">
        <v>4802.6369999999997</v>
      </c>
      <c r="F1240" s="17">
        <v>0</v>
      </c>
      <c r="G1240" s="39">
        <f>E1240*(1+F1240/100)</f>
        <v>4802.6369999999997</v>
      </c>
      <c r="H1240" s="17"/>
      <c r="I1240" s="18">
        <f>G1240*H1240</f>
        <v>0</v>
      </c>
      <c r="K1240" s="213" t="s">
        <v>2440</v>
      </c>
    </row>
    <row r="1241" spans="1:11" s="36" customFormat="1" ht="24" outlineLevel="3">
      <c r="A1241" s="15">
        <v>2</v>
      </c>
      <c r="B1241" s="37" t="s">
        <v>178</v>
      </c>
      <c r="C1241" s="38" t="s">
        <v>761</v>
      </c>
      <c r="D1241" s="16" t="s">
        <v>5</v>
      </c>
      <c r="E1241" s="39">
        <v>4802.6369999999997</v>
      </c>
      <c r="F1241" s="17">
        <v>0</v>
      </c>
      <c r="G1241" s="39">
        <f>E1241*(1+F1241/100)</f>
        <v>4802.6369999999997</v>
      </c>
      <c r="H1241" s="17"/>
      <c r="I1241" s="18">
        <f>G1241*H1241</f>
        <v>0</v>
      </c>
      <c r="K1241" s="213" t="s">
        <v>2440</v>
      </c>
    </row>
    <row r="1242" spans="1:11" s="40" customFormat="1" ht="11.25" outlineLevel="4">
      <c r="A1242" s="41"/>
      <c r="B1242" s="42"/>
      <c r="C1242" s="43" t="s">
        <v>564</v>
      </c>
      <c r="D1242" s="42"/>
      <c r="E1242" s="44">
        <v>0</v>
      </c>
      <c r="F1242" s="45"/>
      <c r="G1242" s="46"/>
      <c r="H1242" s="45"/>
      <c r="I1242" s="47"/>
    </row>
    <row r="1243" spans="1:11" s="40" customFormat="1" ht="11.25" outlineLevel="4">
      <c r="A1243" s="41"/>
      <c r="B1243" s="42"/>
      <c r="C1243" s="43" t="s">
        <v>73</v>
      </c>
      <c r="D1243" s="42"/>
      <c r="E1243" s="44">
        <v>3937.529</v>
      </c>
      <c r="F1243" s="45"/>
      <c r="G1243" s="46"/>
      <c r="H1243" s="45"/>
      <c r="I1243" s="47"/>
    </row>
    <row r="1244" spans="1:11" s="40" customFormat="1" ht="11.25" outlineLevel="4">
      <c r="A1244" s="41"/>
      <c r="B1244" s="42"/>
      <c r="C1244" s="43" t="s">
        <v>313</v>
      </c>
      <c r="D1244" s="42"/>
      <c r="E1244" s="44">
        <v>0</v>
      </c>
      <c r="F1244" s="45"/>
      <c r="G1244" s="46"/>
      <c r="H1244" s="45"/>
      <c r="I1244" s="47"/>
    </row>
    <row r="1245" spans="1:11" s="40" customFormat="1" ht="11.25" outlineLevel="4">
      <c r="A1245" s="41"/>
      <c r="B1245" s="42"/>
      <c r="C1245" s="43">
        <v>1805.2</v>
      </c>
      <c r="D1245" s="42"/>
      <c r="E1245" s="44">
        <v>1805.2</v>
      </c>
      <c r="F1245" s="45"/>
      <c r="G1245" s="46"/>
      <c r="H1245" s="45"/>
      <c r="I1245" s="47"/>
    </row>
    <row r="1246" spans="1:11" s="40" customFormat="1" ht="11.25" outlineLevel="4">
      <c r="A1246" s="41"/>
      <c r="B1246" s="42"/>
      <c r="C1246" s="43" t="s">
        <v>553</v>
      </c>
      <c r="D1246" s="42"/>
      <c r="E1246" s="44">
        <v>0</v>
      </c>
      <c r="F1246" s="45"/>
      <c r="G1246" s="46"/>
      <c r="H1246" s="45"/>
      <c r="I1246" s="47"/>
    </row>
    <row r="1247" spans="1:11" s="40" customFormat="1" ht="11.25" outlineLevel="4">
      <c r="A1247" s="41"/>
      <c r="B1247" s="42"/>
      <c r="C1247" s="43" t="s">
        <v>61</v>
      </c>
      <c r="D1247" s="42"/>
      <c r="E1247" s="44">
        <v>-940.09199999999998</v>
      </c>
      <c r="F1247" s="45"/>
      <c r="G1247" s="46"/>
      <c r="H1247" s="45"/>
      <c r="I1247" s="47"/>
    </row>
    <row r="1248" spans="1:11" s="50" customFormat="1" ht="12.75" customHeight="1" outlineLevel="3">
      <c r="A1248" s="51"/>
      <c r="B1248" s="52"/>
      <c r="C1248" s="53"/>
      <c r="D1248" s="52"/>
      <c r="E1248" s="54"/>
      <c r="F1248" s="55"/>
      <c r="G1248" s="54"/>
      <c r="H1248" s="55"/>
      <c r="I1248" s="56"/>
    </row>
  </sheetData>
  <phoneticPr fontId="0" type="noConversion"/>
  <pageMargins left="0.39370078740157483" right="0.39370078740157483" top="0.59055118110236227" bottom="0.59055118110236227" header="0.39370078740157483" footer="0.39370078740157483"/>
  <pageSetup paperSize="9" scale="90" fitToHeight="0" orientation="landscape" r:id="rId1"/>
  <headerFooter alignWithMargins="0">
    <oddFooter>&amp;C&amp;8&amp;P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1"/>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1"/>
  <cols>
    <col min="1" max="1" width="5.140625" style="87" customWidth="1"/>
    <col min="2" max="2" width="12.7109375" style="87" customWidth="1"/>
    <col min="3" max="3" width="63.14062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0" t="s">
        <v>2246</v>
      </c>
      <c r="D1" s="75"/>
      <c r="E1" s="76"/>
      <c r="F1" s="76"/>
      <c r="G1" s="77"/>
    </row>
    <row r="2" spans="1:10" s="79" customFormat="1" ht="21.6" customHeight="1">
      <c r="A2" s="74"/>
      <c r="B2" s="75"/>
      <c r="C2" s="231" t="s">
        <v>985</v>
      </c>
      <c r="D2" s="75"/>
      <c r="E2" s="76"/>
      <c r="F2" s="76"/>
      <c r="G2" s="77"/>
    </row>
    <row r="3" spans="1:10" s="84" customFormat="1" ht="22.5" customHeight="1" thickBot="1">
      <c r="A3" s="80" t="s">
        <v>59</v>
      </c>
      <c r="B3" s="81" t="s">
        <v>11</v>
      </c>
      <c r="C3" s="82" t="s">
        <v>17</v>
      </c>
      <c r="D3" s="83" t="s">
        <v>4</v>
      </c>
      <c r="E3" s="80" t="s">
        <v>273</v>
      </c>
      <c r="F3" s="80" t="s">
        <v>219</v>
      </c>
      <c r="G3" s="80" t="s">
        <v>15</v>
      </c>
    </row>
    <row r="4" spans="1:10" s="84" customFormat="1" ht="22.5" customHeight="1">
      <c r="A4" s="286"/>
      <c r="B4" s="287"/>
      <c r="C4" s="288"/>
      <c r="D4" s="289"/>
      <c r="E4" s="286"/>
      <c r="F4" s="286"/>
      <c r="G4" s="286"/>
    </row>
    <row r="5" spans="1:10" s="306" customFormat="1" ht="27" customHeight="1">
      <c r="A5" s="303"/>
      <c r="B5" s="304"/>
      <c r="C5" s="302" t="s">
        <v>3136</v>
      </c>
      <c r="D5" s="305"/>
      <c r="E5" s="303"/>
      <c r="F5" s="303"/>
      <c r="G5" s="303"/>
    </row>
    <row r="6" spans="1:10" s="229" customFormat="1" ht="23.25" customHeight="1">
      <c r="A6" s="299"/>
      <c r="B6" s="300"/>
      <c r="C6" s="302" t="s">
        <v>3137</v>
      </c>
      <c r="D6" s="301"/>
      <c r="E6" s="299"/>
      <c r="F6" s="299"/>
      <c r="G6" s="299"/>
    </row>
    <row r="8" spans="1:10" s="93" customFormat="1" ht="17.25" customHeight="1">
      <c r="A8" s="88"/>
      <c r="B8" s="89">
        <v>720</v>
      </c>
      <c r="C8" s="89" t="s">
        <v>985</v>
      </c>
      <c r="D8" s="90"/>
      <c r="E8" s="91"/>
      <c r="F8" s="91"/>
      <c r="G8" s="92">
        <f>SUBTOTAL(9,G10:G111)</f>
        <v>0</v>
      </c>
    </row>
    <row r="9" spans="1:10" s="23" customFormat="1" ht="29.25">
      <c r="A9" s="24"/>
      <c r="B9" s="26"/>
      <c r="C9" s="313" t="s">
        <v>3158</v>
      </c>
      <c r="D9" s="25"/>
      <c r="E9" s="27"/>
      <c r="F9" s="28"/>
      <c r="G9" s="27"/>
      <c r="H9" s="28"/>
      <c r="I9" s="29"/>
      <c r="J9" s="269"/>
    </row>
    <row r="10" spans="1:10" s="99" customFormat="1" ht="16.5" customHeight="1">
      <c r="A10" s="94"/>
      <c r="B10" s="95" t="s">
        <v>986</v>
      </c>
      <c r="C10" s="95" t="s">
        <v>987</v>
      </c>
      <c r="D10" s="86"/>
      <c r="E10" s="96"/>
      <c r="F10" s="97"/>
      <c r="G10" s="98">
        <f>SUBTOTAL(9,G11:G21)</f>
        <v>0</v>
      </c>
    </row>
    <row r="11" spans="1:10" s="107" customFormat="1" ht="12" outlineLevel="1">
      <c r="A11" s="100">
        <v>1</v>
      </c>
      <c r="B11" s="101" t="s">
        <v>988</v>
      </c>
      <c r="C11" s="270" t="s">
        <v>3143</v>
      </c>
      <c r="D11" s="307" t="s">
        <v>6</v>
      </c>
      <c r="E11" s="104">
        <v>109.1</v>
      </c>
      <c r="F11" s="224"/>
      <c r="G11" s="106">
        <f>E11*F11</f>
        <v>0</v>
      </c>
    </row>
    <row r="12" spans="1:10" s="107" customFormat="1" ht="12" outlineLevel="1">
      <c r="A12" s="100">
        <v>2</v>
      </c>
      <c r="B12" s="101" t="s">
        <v>989</v>
      </c>
      <c r="C12" s="270" t="s">
        <v>3133</v>
      </c>
      <c r="D12" s="307" t="s">
        <v>5</v>
      </c>
      <c r="E12" s="104">
        <v>132</v>
      </c>
      <c r="F12" s="224"/>
      <c r="G12" s="106">
        <f t="shared" ref="G12:G20" si="0">E12*F12</f>
        <v>0</v>
      </c>
    </row>
    <row r="13" spans="1:10" s="107" customFormat="1" ht="12" outlineLevel="1">
      <c r="A13" s="100">
        <v>3</v>
      </c>
      <c r="B13" s="101" t="s">
        <v>990</v>
      </c>
      <c r="C13" s="270" t="s">
        <v>991</v>
      </c>
      <c r="D13" s="307" t="s">
        <v>6</v>
      </c>
      <c r="E13" s="104">
        <v>17.600000000000001</v>
      </c>
      <c r="F13" s="224"/>
      <c r="G13" s="106">
        <f t="shared" si="0"/>
        <v>0</v>
      </c>
    </row>
    <row r="14" spans="1:10" s="107" customFormat="1" ht="12" outlineLevel="1">
      <c r="A14" s="100">
        <v>4</v>
      </c>
      <c r="B14" s="101" t="s">
        <v>992</v>
      </c>
      <c r="C14" s="270" t="s">
        <v>993</v>
      </c>
      <c r="D14" s="307" t="s">
        <v>6</v>
      </c>
      <c r="E14" s="104">
        <v>70.400000000000006</v>
      </c>
      <c r="F14" s="224"/>
      <c r="G14" s="106">
        <f t="shared" si="0"/>
        <v>0</v>
      </c>
    </row>
    <row r="15" spans="1:10" s="107" customFormat="1" ht="12" outlineLevel="1">
      <c r="A15" s="100">
        <v>5</v>
      </c>
      <c r="B15" s="101" t="s">
        <v>994</v>
      </c>
      <c r="C15" s="270" t="s">
        <v>995</v>
      </c>
      <c r="D15" s="307" t="s">
        <v>6</v>
      </c>
      <c r="E15" s="104">
        <v>88</v>
      </c>
      <c r="F15" s="224"/>
      <c r="G15" s="106">
        <f t="shared" si="0"/>
        <v>0</v>
      </c>
    </row>
    <row r="16" spans="1:10" s="107" customFormat="1" ht="12" outlineLevel="1">
      <c r="A16" s="100">
        <v>6</v>
      </c>
      <c r="B16" s="101" t="s">
        <v>996</v>
      </c>
      <c r="C16" s="102" t="s">
        <v>997</v>
      </c>
      <c r="D16" s="103" t="s">
        <v>6</v>
      </c>
      <c r="E16" s="104">
        <v>2.5</v>
      </c>
      <c r="F16" s="224"/>
      <c r="G16" s="106">
        <f t="shared" si="0"/>
        <v>0</v>
      </c>
    </row>
    <row r="17" spans="1:7" s="107" customFormat="1" ht="12" outlineLevel="1">
      <c r="A17" s="100">
        <v>7</v>
      </c>
      <c r="B17" s="101" t="s">
        <v>998</v>
      </c>
      <c r="C17" s="102" t="s">
        <v>2241</v>
      </c>
      <c r="D17" s="103" t="s">
        <v>6</v>
      </c>
      <c r="E17" s="104">
        <v>10</v>
      </c>
      <c r="F17" s="224"/>
      <c r="G17" s="106">
        <f t="shared" si="0"/>
        <v>0</v>
      </c>
    </row>
    <row r="18" spans="1:7" s="107" customFormat="1" ht="12" outlineLevel="1">
      <c r="A18" s="100">
        <v>8</v>
      </c>
      <c r="B18" s="101" t="s">
        <v>999</v>
      </c>
      <c r="C18" s="102" t="s">
        <v>1000</v>
      </c>
      <c r="D18" s="103" t="s">
        <v>6</v>
      </c>
      <c r="E18" s="104">
        <v>21.1</v>
      </c>
      <c r="F18" s="224"/>
      <c r="G18" s="106">
        <f t="shared" si="0"/>
        <v>0</v>
      </c>
    </row>
    <row r="19" spans="1:7" s="107" customFormat="1" ht="12" outlineLevel="1">
      <c r="A19" s="100">
        <v>9</v>
      </c>
      <c r="B19" s="101" t="s">
        <v>3155</v>
      </c>
      <c r="C19" s="102" t="s">
        <v>3144</v>
      </c>
      <c r="D19" s="103" t="s">
        <v>6</v>
      </c>
      <c r="E19" s="104">
        <v>109.1</v>
      </c>
      <c r="F19" s="224"/>
      <c r="G19" s="106">
        <f t="shared" si="0"/>
        <v>0</v>
      </c>
    </row>
    <row r="20" spans="1:7" s="107" customFormat="1" ht="12" outlineLevel="1">
      <c r="A20" s="100">
        <v>10</v>
      </c>
      <c r="B20" s="101" t="s">
        <v>3156</v>
      </c>
      <c r="C20" s="102" t="s">
        <v>3134</v>
      </c>
      <c r="D20" s="103" t="s">
        <v>6</v>
      </c>
      <c r="E20" s="104">
        <v>98</v>
      </c>
      <c r="F20" s="224"/>
      <c r="G20" s="106">
        <f t="shared" si="0"/>
        <v>0</v>
      </c>
    </row>
    <row r="21" spans="1:7" s="115" customFormat="1" ht="12" outlineLevel="1">
      <c r="A21" s="108"/>
      <c r="B21" s="109"/>
      <c r="C21" s="110"/>
      <c r="D21" s="111"/>
      <c r="E21" s="112"/>
      <c r="F21" s="113"/>
      <c r="G21" s="114"/>
    </row>
    <row r="22" spans="1:7" s="99" customFormat="1" ht="16.5" customHeight="1">
      <c r="A22" s="94"/>
      <c r="B22" s="95" t="s">
        <v>1001</v>
      </c>
      <c r="C22" s="95" t="s">
        <v>1002</v>
      </c>
      <c r="D22" s="86"/>
      <c r="E22" s="96"/>
      <c r="F22" s="97"/>
      <c r="G22" s="98">
        <f>SUBTOTAL(9,G23:G45)</f>
        <v>0</v>
      </c>
    </row>
    <row r="23" spans="1:7" s="107" customFormat="1" ht="12" outlineLevel="1">
      <c r="A23" s="100">
        <v>1</v>
      </c>
      <c r="B23" s="101" t="s">
        <v>1003</v>
      </c>
      <c r="C23" s="116" t="s">
        <v>1004</v>
      </c>
      <c r="D23" s="117" t="s">
        <v>2</v>
      </c>
      <c r="E23" s="118">
        <v>90</v>
      </c>
      <c r="F23" s="119"/>
      <c r="G23" s="106">
        <f>E23*F23</f>
        <v>0</v>
      </c>
    </row>
    <row r="24" spans="1:7" s="107" customFormat="1" ht="12" outlineLevel="1">
      <c r="A24" s="100">
        <v>2</v>
      </c>
      <c r="B24" s="101" t="s">
        <v>1005</v>
      </c>
      <c r="C24" s="102" t="s">
        <v>1006</v>
      </c>
      <c r="D24" s="103" t="s">
        <v>2</v>
      </c>
      <c r="E24" s="104">
        <v>90</v>
      </c>
      <c r="F24" s="119"/>
      <c r="G24" s="106">
        <f t="shared" ref="G24:G33" si="1">E24*F24</f>
        <v>0</v>
      </c>
    </row>
    <row r="25" spans="1:7" s="107" customFormat="1" ht="12" outlineLevel="1">
      <c r="A25" s="100">
        <v>3</v>
      </c>
      <c r="B25" s="101" t="s">
        <v>1007</v>
      </c>
      <c r="C25" s="102" t="s">
        <v>1008</v>
      </c>
      <c r="D25" s="103" t="s">
        <v>2</v>
      </c>
      <c r="E25" s="104">
        <v>90</v>
      </c>
      <c r="F25" s="119"/>
      <c r="G25" s="106">
        <f t="shared" si="1"/>
        <v>0</v>
      </c>
    </row>
    <row r="26" spans="1:7" s="107" customFormat="1" ht="12" outlineLevel="1">
      <c r="A26" s="100">
        <v>4</v>
      </c>
      <c r="B26" s="101" t="s">
        <v>1009</v>
      </c>
      <c r="C26" s="102" t="s">
        <v>1010</v>
      </c>
      <c r="D26" s="103" t="s">
        <v>2</v>
      </c>
      <c r="E26" s="104">
        <v>1</v>
      </c>
      <c r="F26" s="119"/>
      <c r="G26" s="106">
        <f t="shared" si="1"/>
        <v>0</v>
      </c>
    </row>
    <row r="27" spans="1:7" s="107" customFormat="1" ht="12" outlineLevel="1">
      <c r="A27" s="100">
        <v>5</v>
      </c>
      <c r="B27" s="101" t="s">
        <v>1011</v>
      </c>
      <c r="C27" s="102" t="s">
        <v>1012</v>
      </c>
      <c r="D27" s="103" t="s">
        <v>2</v>
      </c>
      <c r="E27" s="104">
        <v>17</v>
      </c>
      <c r="F27" s="119"/>
      <c r="G27" s="106">
        <f t="shared" si="1"/>
        <v>0</v>
      </c>
    </row>
    <row r="28" spans="1:7" s="107" customFormat="1" ht="12" outlineLevel="1">
      <c r="A28" s="100">
        <v>6</v>
      </c>
      <c r="B28" s="101" t="s">
        <v>1013</v>
      </c>
      <c r="C28" s="102" t="s">
        <v>1014</v>
      </c>
      <c r="D28" s="103" t="s">
        <v>2</v>
      </c>
      <c r="E28" s="104">
        <v>76</v>
      </c>
      <c r="F28" s="119"/>
      <c r="G28" s="106">
        <f t="shared" si="1"/>
        <v>0</v>
      </c>
    </row>
    <row r="29" spans="1:7" s="107" customFormat="1" ht="12" outlineLevel="1">
      <c r="A29" s="100">
        <v>7</v>
      </c>
      <c r="B29" s="101" t="s">
        <v>1015</v>
      </c>
      <c r="C29" s="102" t="s">
        <v>1016</v>
      </c>
      <c r="D29" s="103" t="s">
        <v>2</v>
      </c>
      <c r="E29" s="104">
        <v>11</v>
      </c>
      <c r="F29" s="119"/>
      <c r="G29" s="106">
        <f t="shared" si="1"/>
        <v>0</v>
      </c>
    </row>
    <row r="30" spans="1:7" s="107" customFormat="1" ht="12" outlineLevel="1">
      <c r="A30" s="100">
        <v>8</v>
      </c>
      <c r="B30" s="101" t="s">
        <v>1017</v>
      </c>
      <c r="C30" s="102" t="s">
        <v>1018</v>
      </c>
      <c r="D30" s="103" t="s">
        <v>2</v>
      </c>
      <c r="E30" s="104">
        <v>220</v>
      </c>
      <c r="F30" s="119"/>
      <c r="G30" s="106">
        <f t="shared" si="1"/>
        <v>0</v>
      </c>
    </row>
    <row r="31" spans="1:7" s="107" customFormat="1" ht="12" outlineLevel="1">
      <c r="A31" s="100">
        <v>9</v>
      </c>
      <c r="B31" s="101" t="s">
        <v>1019</v>
      </c>
      <c r="C31" s="102" t="s">
        <v>1020</v>
      </c>
      <c r="D31" s="103" t="s">
        <v>2</v>
      </c>
      <c r="E31" s="104">
        <v>595</v>
      </c>
      <c r="F31" s="119"/>
      <c r="G31" s="106">
        <f t="shared" si="1"/>
        <v>0</v>
      </c>
    </row>
    <row r="32" spans="1:7" s="107" customFormat="1" ht="12" outlineLevel="1">
      <c r="A32" s="100">
        <v>10</v>
      </c>
      <c r="B32" s="101" t="s">
        <v>1021</v>
      </c>
      <c r="C32" s="102" t="s">
        <v>1022</v>
      </c>
      <c r="D32" s="103" t="s">
        <v>2</v>
      </c>
      <c r="E32" s="104">
        <v>50</v>
      </c>
      <c r="F32" s="119"/>
      <c r="G32" s="106">
        <f t="shared" si="1"/>
        <v>0</v>
      </c>
    </row>
    <row r="33" spans="1:7" s="107" customFormat="1" ht="12" outlineLevel="1">
      <c r="A33" s="100">
        <v>11</v>
      </c>
      <c r="B33" s="101" t="s">
        <v>1023</v>
      </c>
      <c r="C33" s="102" t="s">
        <v>1024</v>
      </c>
      <c r="D33" s="103" t="s">
        <v>838</v>
      </c>
      <c r="E33" s="104">
        <v>1</v>
      </c>
      <c r="F33" s="119"/>
      <c r="G33" s="106">
        <f t="shared" si="1"/>
        <v>0</v>
      </c>
    </row>
    <row r="34" spans="1:7" s="107" customFormat="1" ht="12" outlineLevel="1">
      <c r="A34" s="100">
        <v>12</v>
      </c>
      <c r="B34" s="101" t="s">
        <v>1025</v>
      </c>
      <c r="C34" s="120" t="s">
        <v>1026</v>
      </c>
      <c r="D34" s="117" t="s">
        <v>838</v>
      </c>
      <c r="E34" s="118">
        <v>1</v>
      </c>
      <c r="F34" s="119"/>
      <c r="G34" s="106">
        <f>E34*F34</f>
        <v>0</v>
      </c>
    </row>
    <row r="35" spans="1:7" s="107" customFormat="1" ht="12" outlineLevel="1">
      <c r="A35" s="100">
        <v>13</v>
      </c>
      <c r="B35" s="101" t="s">
        <v>1027</v>
      </c>
      <c r="C35" s="102" t="s">
        <v>1028</v>
      </c>
      <c r="D35" s="103" t="s">
        <v>838</v>
      </c>
      <c r="E35" s="104">
        <v>3</v>
      </c>
      <c r="F35" s="119"/>
      <c r="G35" s="106">
        <f t="shared" ref="G35:G42" si="2">E35*F35</f>
        <v>0</v>
      </c>
    </row>
    <row r="36" spans="1:7" s="107" customFormat="1" ht="12" outlineLevel="1">
      <c r="A36" s="100">
        <v>14</v>
      </c>
      <c r="B36" s="101" t="s">
        <v>1029</v>
      </c>
      <c r="C36" s="102" t="s">
        <v>1030</v>
      </c>
      <c r="D36" s="103" t="s">
        <v>838</v>
      </c>
      <c r="E36" s="104">
        <v>4</v>
      </c>
      <c r="F36" s="119"/>
      <c r="G36" s="106">
        <f t="shared" si="2"/>
        <v>0</v>
      </c>
    </row>
    <row r="37" spans="1:7" s="107" customFormat="1" ht="12" outlineLevel="1">
      <c r="A37" s="100">
        <v>15</v>
      </c>
      <c r="B37" s="101" t="s">
        <v>1031</v>
      </c>
      <c r="C37" s="102" t="s">
        <v>1032</v>
      </c>
      <c r="D37" s="103" t="s">
        <v>838</v>
      </c>
      <c r="E37" s="104">
        <v>4</v>
      </c>
      <c r="F37" s="119"/>
      <c r="G37" s="106">
        <f t="shared" si="2"/>
        <v>0</v>
      </c>
    </row>
    <row r="38" spans="1:7" s="107" customFormat="1" ht="12" outlineLevel="1">
      <c r="A38" s="100">
        <v>16</v>
      </c>
      <c r="B38" s="101" t="s">
        <v>1033</v>
      </c>
      <c r="C38" s="102" t="s">
        <v>1034</v>
      </c>
      <c r="D38" s="103" t="s">
        <v>838</v>
      </c>
      <c r="E38" s="104">
        <v>6</v>
      </c>
      <c r="F38" s="119"/>
      <c r="G38" s="106">
        <f t="shared" si="2"/>
        <v>0</v>
      </c>
    </row>
    <row r="39" spans="1:7" s="107" customFormat="1" ht="12" outlineLevel="1">
      <c r="A39" s="100">
        <v>17</v>
      </c>
      <c r="B39" s="101" t="s">
        <v>1035</v>
      </c>
      <c r="C39" s="102" t="s">
        <v>1036</v>
      </c>
      <c r="D39" s="103" t="s">
        <v>838</v>
      </c>
      <c r="E39" s="104">
        <v>3</v>
      </c>
      <c r="F39" s="119"/>
      <c r="G39" s="106">
        <f t="shared" si="2"/>
        <v>0</v>
      </c>
    </row>
    <row r="40" spans="1:7" s="107" customFormat="1" ht="24" outlineLevel="1">
      <c r="A40" s="100">
        <v>18</v>
      </c>
      <c r="B40" s="101" t="s">
        <v>1037</v>
      </c>
      <c r="C40" s="102" t="s">
        <v>1038</v>
      </c>
      <c r="D40" s="103" t="s">
        <v>2</v>
      </c>
      <c r="E40" s="104">
        <v>34</v>
      </c>
      <c r="F40" s="119"/>
      <c r="G40" s="106">
        <f t="shared" si="2"/>
        <v>0</v>
      </c>
    </row>
    <row r="41" spans="1:7" s="107" customFormat="1" ht="12" outlineLevel="1">
      <c r="A41" s="100">
        <v>19</v>
      </c>
      <c r="B41" s="101" t="s">
        <v>1039</v>
      </c>
      <c r="C41" s="102" t="s">
        <v>1040</v>
      </c>
      <c r="D41" s="103" t="s">
        <v>838</v>
      </c>
      <c r="E41" s="104">
        <v>23</v>
      </c>
      <c r="F41" s="119"/>
      <c r="G41" s="106">
        <f t="shared" si="2"/>
        <v>0</v>
      </c>
    </row>
    <row r="42" spans="1:7" s="107" customFormat="1" ht="12" outlineLevel="1">
      <c r="A42" s="100">
        <v>20</v>
      </c>
      <c r="B42" s="101" t="s">
        <v>1041</v>
      </c>
      <c r="C42" s="102" t="s">
        <v>1042</v>
      </c>
      <c r="D42" s="103" t="s">
        <v>838</v>
      </c>
      <c r="E42" s="104">
        <v>14</v>
      </c>
      <c r="F42" s="119"/>
      <c r="G42" s="106">
        <f t="shared" si="2"/>
        <v>0</v>
      </c>
    </row>
    <row r="43" spans="1:7" s="107" customFormat="1" ht="12" outlineLevel="1">
      <c r="A43" s="100">
        <v>21</v>
      </c>
      <c r="B43" s="101" t="s">
        <v>3200</v>
      </c>
      <c r="C43" s="270" t="s">
        <v>3385</v>
      </c>
      <c r="D43" s="103" t="s">
        <v>838</v>
      </c>
      <c r="E43" s="104">
        <v>1</v>
      </c>
      <c r="F43" s="119"/>
      <c r="G43" s="106"/>
    </row>
    <row r="44" spans="1:7" s="107" customFormat="1" ht="12" outlineLevel="1">
      <c r="A44" s="100">
        <v>22</v>
      </c>
      <c r="B44" s="101" t="s">
        <v>3380</v>
      </c>
      <c r="C44" s="102" t="s">
        <v>3199</v>
      </c>
      <c r="D44" s="103" t="s">
        <v>0</v>
      </c>
      <c r="E44" s="104">
        <v>1.77</v>
      </c>
      <c r="F44" s="39"/>
      <c r="G44" s="106">
        <f t="shared" ref="G44" si="3">E44*F44</f>
        <v>0</v>
      </c>
    </row>
    <row r="45" spans="1:7" s="115" customFormat="1" ht="12" outlineLevel="1">
      <c r="A45" s="108"/>
      <c r="B45" s="109"/>
      <c r="C45" s="110"/>
      <c r="D45" s="111"/>
      <c r="E45" s="112"/>
      <c r="F45" s="113"/>
      <c r="G45" s="114"/>
    </row>
    <row r="46" spans="1:7" s="99" customFormat="1" ht="16.5" customHeight="1">
      <c r="A46" s="94"/>
      <c r="B46" s="95" t="s">
        <v>1043</v>
      </c>
      <c r="C46" s="95" t="s">
        <v>1044</v>
      </c>
      <c r="D46" s="86"/>
      <c r="E46" s="96"/>
      <c r="F46" s="97"/>
      <c r="G46" s="98">
        <f>SUBTOTAL(9,G47:G98)</f>
        <v>0</v>
      </c>
    </row>
    <row r="47" spans="1:7" s="107" customFormat="1" ht="24" outlineLevel="1">
      <c r="A47" s="100">
        <v>1</v>
      </c>
      <c r="B47" s="101" t="s">
        <v>1045</v>
      </c>
      <c r="C47" s="120" t="s">
        <v>1046</v>
      </c>
      <c r="D47" s="117" t="s">
        <v>2</v>
      </c>
      <c r="E47" s="118">
        <v>256</v>
      </c>
      <c r="F47" s="119"/>
      <c r="G47" s="106">
        <f>E47*F47</f>
        <v>0</v>
      </c>
    </row>
    <row r="48" spans="1:7" s="107" customFormat="1" ht="24" outlineLevel="1">
      <c r="A48" s="100">
        <v>2</v>
      </c>
      <c r="B48" s="101" t="s">
        <v>1047</v>
      </c>
      <c r="C48" s="120" t="s">
        <v>1048</v>
      </c>
      <c r="D48" s="103" t="s">
        <v>2</v>
      </c>
      <c r="E48" s="104">
        <v>215</v>
      </c>
      <c r="F48" s="119"/>
      <c r="G48" s="106">
        <f t="shared" ref="G48:G54" si="4">E48*F48</f>
        <v>0</v>
      </c>
    </row>
    <row r="49" spans="1:7" s="107" customFormat="1" ht="24" outlineLevel="1">
      <c r="A49" s="100">
        <v>3</v>
      </c>
      <c r="B49" s="101" t="s">
        <v>1049</v>
      </c>
      <c r="C49" s="120" t="s">
        <v>1050</v>
      </c>
      <c r="D49" s="103" t="s">
        <v>2</v>
      </c>
      <c r="E49" s="104">
        <v>170</v>
      </c>
      <c r="F49" s="119"/>
      <c r="G49" s="106">
        <f t="shared" si="4"/>
        <v>0</v>
      </c>
    </row>
    <row r="50" spans="1:7" s="107" customFormat="1" ht="24" outlineLevel="1">
      <c r="A50" s="100">
        <v>4</v>
      </c>
      <c r="B50" s="101" t="s">
        <v>1051</v>
      </c>
      <c r="C50" s="120" t="s">
        <v>1052</v>
      </c>
      <c r="D50" s="103" t="s">
        <v>2</v>
      </c>
      <c r="E50" s="104">
        <v>84</v>
      </c>
      <c r="F50" s="119"/>
      <c r="G50" s="106">
        <f t="shared" si="4"/>
        <v>0</v>
      </c>
    </row>
    <row r="51" spans="1:7" s="107" customFormat="1" ht="24" outlineLevel="1">
      <c r="A51" s="100">
        <v>5</v>
      </c>
      <c r="B51" s="101" t="s">
        <v>1053</v>
      </c>
      <c r="C51" s="120" t="s">
        <v>1054</v>
      </c>
      <c r="D51" s="103" t="s">
        <v>2</v>
      </c>
      <c r="E51" s="104">
        <v>23</v>
      </c>
      <c r="F51" s="119"/>
      <c r="G51" s="106">
        <f t="shared" si="4"/>
        <v>0</v>
      </c>
    </row>
    <row r="52" spans="1:7" s="107" customFormat="1" ht="12" outlineLevel="1">
      <c r="A52" s="100">
        <v>6</v>
      </c>
      <c r="B52" s="101" t="s">
        <v>1055</v>
      </c>
      <c r="C52" s="120" t="s">
        <v>1056</v>
      </c>
      <c r="D52" s="103" t="s">
        <v>2</v>
      </c>
      <c r="E52" s="104">
        <v>56</v>
      </c>
      <c r="F52" s="119"/>
      <c r="G52" s="106">
        <f t="shared" si="4"/>
        <v>0</v>
      </c>
    </row>
    <row r="53" spans="1:7" s="107" customFormat="1" ht="12" outlineLevel="1">
      <c r="A53" s="100">
        <v>7</v>
      </c>
      <c r="B53" s="101" t="s">
        <v>1057</v>
      </c>
      <c r="C53" s="120" t="s">
        <v>1058</v>
      </c>
      <c r="D53" s="103" t="s">
        <v>2</v>
      </c>
      <c r="E53" s="104">
        <v>45</v>
      </c>
      <c r="F53" s="119"/>
      <c r="G53" s="106">
        <f t="shared" si="4"/>
        <v>0</v>
      </c>
    </row>
    <row r="54" spans="1:7" s="107" customFormat="1" ht="12" outlineLevel="1">
      <c r="A54" s="100">
        <v>8</v>
      </c>
      <c r="B54" s="101" t="s">
        <v>1059</v>
      </c>
      <c r="C54" s="120" t="s">
        <v>1060</v>
      </c>
      <c r="D54" s="103" t="s">
        <v>2</v>
      </c>
      <c r="E54" s="104">
        <v>136</v>
      </c>
      <c r="F54" s="119"/>
      <c r="G54" s="106">
        <f t="shared" si="4"/>
        <v>0</v>
      </c>
    </row>
    <row r="55" spans="1:7" s="107" customFormat="1" ht="12" outlineLevel="1">
      <c r="A55" s="100">
        <v>9</v>
      </c>
      <c r="B55" s="101" t="s">
        <v>1061</v>
      </c>
      <c r="C55" s="120" t="s">
        <v>1062</v>
      </c>
      <c r="D55" s="117" t="s">
        <v>2</v>
      </c>
      <c r="E55" s="118">
        <v>60</v>
      </c>
      <c r="F55" s="119"/>
      <c r="G55" s="106">
        <f>E55*F55</f>
        <v>0</v>
      </c>
    </row>
    <row r="56" spans="1:7" s="107" customFormat="1" ht="12" outlineLevel="1">
      <c r="A56" s="100">
        <v>10</v>
      </c>
      <c r="B56" s="101" t="s">
        <v>1063</v>
      </c>
      <c r="C56" s="120" t="s">
        <v>1064</v>
      </c>
      <c r="D56" s="117" t="s">
        <v>2</v>
      </c>
      <c r="E56" s="118">
        <v>23</v>
      </c>
      <c r="F56" s="119"/>
      <c r="G56" s="106">
        <f t="shared" ref="G56:G97" si="5">E56*F56</f>
        <v>0</v>
      </c>
    </row>
    <row r="57" spans="1:7" s="107" customFormat="1" ht="12" outlineLevel="1">
      <c r="A57" s="100">
        <v>11</v>
      </c>
      <c r="B57" s="101" t="s">
        <v>1065</v>
      </c>
      <c r="C57" s="102" t="s">
        <v>1066</v>
      </c>
      <c r="D57" s="103"/>
      <c r="E57" s="104"/>
      <c r="F57" s="119"/>
      <c r="G57" s="106">
        <f t="shared" si="5"/>
        <v>0</v>
      </c>
    </row>
    <row r="58" spans="1:7" s="107" customFormat="1" ht="12" outlineLevel="1">
      <c r="A58" s="100">
        <v>12</v>
      </c>
      <c r="B58" s="101" t="s">
        <v>1067</v>
      </c>
      <c r="C58" s="102" t="s">
        <v>1068</v>
      </c>
      <c r="D58" s="103" t="s">
        <v>838</v>
      </c>
      <c r="E58" s="104">
        <v>18</v>
      </c>
      <c r="F58" s="119"/>
      <c r="G58" s="106">
        <f t="shared" si="5"/>
        <v>0</v>
      </c>
    </row>
    <row r="59" spans="1:7" s="107" customFormat="1" ht="12" outlineLevel="1">
      <c r="A59" s="100">
        <v>13</v>
      </c>
      <c r="B59" s="101" t="s">
        <v>1069</v>
      </c>
      <c r="C59" s="102" t="s">
        <v>1070</v>
      </c>
      <c r="D59" s="103" t="s">
        <v>838</v>
      </c>
      <c r="E59" s="104">
        <v>28</v>
      </c>
      <c r="F59" s="119"/>
      <c r="G59" s="106">
        <f t="shared" si="5"/>
        <v>0</v>
      </c>
    </row>
    <row r="60" spans="1:7" s="107" customFormat="1" ht="12" outlineLevel="1">
      <c r="A60" s="100">
        <v>14</v>
      </c>
      <c r="B60" s="101" t="s">
        <v>1071</v>
      </c>
      <c r="C60" s="102" t="s">
        <v>1072</v>
      </c>
      <c r="D60" s="103" t="s">
        <v>838</v>
      </c>
      <c r="E60" s="104">
        <v>4</v>
      </c>
      <c r="F60" s="119"/>
      <c r="G60" s="106">
        <f t="shared" si="5"/>
        <v>0</v>
      </c>
    </row>
    <row r="61" spans="1:7" s="107" customFormat="1" ht="12" outlineLevel="1">
      <c r="A61" s="100">
        <v>15</v>
      </c>
      <c r="B61" s="101" t="s">
        <v>1073</v>
      </c>
      <c r="C61" s="102" t="s">
        <v>1074</v>
      </c>
      <c r="D61" s="103" t="s">
        <v>838</v>
      </c>
      <c r="E61" s="104">
        <v>42</v>
      </c>
      <c r="F61" s="119"/>
      <c r="G61" s="106">
        <f t="shared" si="5"/>
        <v>0</v>
      </c>
    </row>
    <row r="62" spans="1:7" s="107" customFormat="1" ht="12" outlineLevel="1">
      <c r="A62" s="100">
        <v>16</v>
      </c>
      <c r="B62" s="101" t="s">
        <v>1075</v>
      </c>
      <c r="C62" s="102" t="s">
        <v>1076</v>
      </c>
      <c r="D62" s="103" t="s">
        <v>838</v>
      </c>
      <c r="E62" s="104">
        <v>12</v>
      </c>
      <c r="F62" s="119"/>
      <c r="G62" s="106">
        <f t="shared" si="5"/>
        <v>0</v>
      </c>
    </row>
    <row r="63" spans="1:7" s="107" customFormat="1" ht="12" outlineLevel="1">
      <c r="A63" s="100">
        <v>17</v>
      </c>
      <c r="B63" s="101" t="s">
        <v>1077</v>
      </c>
      <c r="C63" s="102" t="s">
        <v>1078</v>
      </c>
      <c r="D63" s="103" t="s">
        <v>838</v>
      </c>
      <c r="E63" s="104">
        <v>2</v>
      </c>
      <c r="F63" s="119"/>
      <c r="G63" s="106">
        <f t="shared" si="5"/>
        <v>0</v>
      </c>
    </row>
    <row r="64" spans="1:7" s="107" customFormat="1" ht="12" outlineLevel="1">
      <c r="A64" s="100">
        <v>18</v>
      </c>
      <c r="B64" s="101" t="s">
        <v>1079</v>
      </c>
      <c r="C64" s="102" t="s">
        <v>1080</v>
      </c>
      <c r="D64" s="103" t="s">
        <v>838</v>
      </c>
      <c r="E64" s="104">
        <v>2</v>
      </c>
      <c r="F64" s="119"/>
      <c r="G64" s="106">
        <f t="shared" si="5"/>
        <v>0</v>
      </c>
    </row>
    <row r="65" spans="1:7" s="107" customFormat="1" ht="12" outlineLevel="1">
      <c r="A65" s="100">
        <v>19</v>
      </c>
      <c r="B65" s="101" t="s">
        <v>1081</v>
      </c>
      <c r="C65" s="102" t="s">
        <v>1082</v>
      </c>
      <c r="D65" s="103" t="s">
        <v>838</v>
      </c>
      <c r="E65" s="104">
        <v>2</v>
      </c>
      <c r="F65" s="119"/>
      <c r="G65" s="106">
        <f t="shared" si="5"/>
        <v>0</v>
      </c>
    </row>
    <row r="66" spans="1:7" s="107" customFormat="1" ht="12" outlineLevel="1">
      <c r="A66" s="100">
        <v>20</v>
      </c>
      <c r="B66" s="101" t="s">
        <v>1083</v>
      </c>
      <c r="C66" s="102" t="s">
        <v>1084</v>
      </c>
      <c r="D66" s="103" t="s">
        <v>838</v>
      </c>
      <c r="E66" s="104">
        <v>1</v>
      </c>
      <c r="F66" s="119"/>
      <c r="G66" s="106">
        <f t="shared" si="5"/>
        <v>0</v>
      </c>
    </row>
    <row r="67" spans="1:7" s="107" customFormat="1" ht="12" outlineLevel="1">
      <c r="A67" s="100">
        <v>21</v>
      </c>
      <c r="B67" s="101" t="s">
        <v>1085</v>
      </c>
      <c r="C67" s="102" t="s">
        <v>1086</v>
      </c>
      <c r="D67" s="103" t="s">
        <v>838</v>
      </c>
      <c r="E67" s="104">
        <v>1</v>
      </c>
      <c r="F67" s="119"/>
      <c r="G67" s="106">
        <f t="shared" si="5"/>
        <v>0</v>
      </c>
    </row>
    <row r="68" spans="1:7" s="107" customFormat="1" ht="12" outlineLevel="1">
      <c r="A68" s="100">
        <v>22</v>
      </c>
      <c r="B68" s="101" t="s">
        <v>1087</v>
      </c>
      <c r="C68" s="102" t="s">
        <v>1088</v>
      </c>
      <c r="D68" s="103" t="s">
        <v>838</v>
      </c>
      <c r="E68" s="104">
        <v>1</v>
      </c>
      <c r="F68" s="119"/>
      <c r="G68" s="106">
        <f t="shared" si="5"/>
        <v>0</v>
      </c>
    </row>
    <row r="69" spans="1:7" s="107" customFormat="1" ht="12" outlineLevel="1">
      <c r="A69" s="100">
        <v>23</v>
      </c>
      <c r="B69" s="101" t="s">
        <v>1089</v>
      </c>
      <c r="C69" s="102" t="s">
        <v>1090</v>
      </c>
      <c r="D69" s="103" t="s">
        <v>838</v>
      </c>
      <c r="E69" s="104">
        <v>13</v>
      </c>
      <c r="F69" s="119"/>
      <c r="G69" s="106">
        <f t="shared" si="5"/>
        <v>0</v>
      </c>
    </row>
    <row r="70" spans="1:7" s="107" customFormat="1" ht="12" outlineLevel="1">
      <c r="A70" s="100">
        <v>24</v>
      </c>
      <c r="B70" s="101" t="s">
        <v>1091</v>
      </c>
      <c r="C70" s="102" t="s">
        <v>1092</v>
      </c>
      <c r="D70" s="103" t="s">
        <v>838</v>
      </c>
      <c r="E70" s="104">
        <v>120</v>
      </c>
      <c r="F70" s="119"/>
      <c r="G70" s="106">
        <f t="shared" si="5"/>
        <v>0</v>
      </c>
    </row>
    <row r="71" spans="1:7" s="107" customFormat="1" ht="12" outlineLevel="1">
      <c r="A71" s="100">
        <v>25</v>
      </c>
      <c r="B71" s="101" t="s">
        <v>1093</v>
      </c>
      <c r="C71" s="102" t="s">
        <v>1094</v>
      </c>
      <c r="D71" s="103" t="s">
        <v>838</v>
      </c>
      <c r="E71" s="104">
        <v>1</v>
      </c>
      <c r="F71" s="119"/>
      <c r="G71" s="106">
        <f t="shared" si="5"/>
        <v>0</v>
      </c>
    </row>
    <row r="72" spans="1:7" s="107" customFormat="1" ht="24" outlineLevel="1">
      <c r="A72" s="100">
        <v>26</v>
      </c>
      <c r="B72" s="101" t="s">
        <v>1095</v>
      </c>
      <c r="C72" s="102" t="s">
        <v>1096</v>
      </c>
      <c r="D72" s="103" t="s">
        <v>838</v>
      </c>
      <c r="E72" s="104">
        <v>10</v>
      </c>
      <c r="F72" s="119"/>
      <c r="G72" s="106">
        <f t="shared" si="5"/>
        <v>0</v>
      </c>
    </row>
    <row r="73" spans="1:7" s="107" customFormat="1" ht="12" outlineLevel="1">
      <c r="A73" s="100">
        <v>27</v>
      </c>
      <c r="B73" s="101" t="s">
        <v>1097</v>
      </c>
      <c r="C73" s="102" t="s">
        <v>1098</v>
      </c>
      <c r="D73" s="103" t="s">
        <v>838</v>
      </c>
      <c r="E73" s="104">
        <v>1</v>
      </c>
      <c r="F73" s="119"/>
      <c r="G73" s="106">
        <f t="shared" si="5"/>
        <v>0</v>
      </c>
    </row>
    <row r="74" spans="1:7" s="107" customFormat="1" ht="12" outlineLevel="1">
      <c r="A74" s="100">
        <v>28</v>
      </c>
      <c r="B74" s="101" t="s">
        <v>1099</v>
      </c>
      <c r="C74" s="102" t="s">
        <v>1100</v>
      </c>
      <c r="D74" s="103" t="s">
        <v>838</v>
      </c>
      <c r="E74" s="104">
        <v>5</v>
      </c>
      <c r="F74" s="119"/>
      <c r="G74" s="106">
        <f t="shared" si="5"/>
        <v>0</v>
      </c>
    </row>
    <row r="75" spans="1:7" s="107" customFormat="1" ht="12" outlineLevel="1">
      <c r="A75" s="100">
        <v>29</v>
      </c>
      <c r="B75" s="101" t="s">
        <v>1101</v>
      </c>
      <c r="C75" s="102" t="s">
        <v>1102</v>
      </c>
      <c r="D75" s="103" t="s">
        <v>2</v>
      </c>
      <c r="E75" s="104">
        <v>748</v>
      </c>
      <c r="F75" s="119"/>
      <c r="G75" s="106">
        <f t="shared" si="5"/>
        <v>0</v>
      </c>
    </row>
    <row r="76" spans="1:7" s="107" customFormat="1" ht="12" outlineLevel="1">
      <c r="A76" s="100">
        <v>30</v>
      </c>
      <c r="B76" s="101" t="s">
        <v>1103</v>
      </c>
      <c r="C76" s="102" t="s">
        <v>1104</v>
      </c>
      <c r="D76" s="103" t="s">
        <v>2</v>
      </c>
      <c r="E76" s="104">
        <v>748</v>
      </c>
      <c r="F76" s="119"/>
      <c r="G76" s="106">
        <f t="shared" si="5"/>
        <v>0</v>
      </c>
    </row>
    <row r="77" spans="1:7" s="107" customFormat="1" ht="12" outlineLevel="1">
      <c r="A77" s="100">
        <v>31</v>
      </c>
      <c r="B77" s="101" t="s">
        <v>1105</v>
      </c>
      <c r="C77" s="102" t="s">
        <v>1106</v>
      </c>
      <c r="D77" s="103" t="s">
        <v>838</v>
      </c>
      <c r="E77" s="104">
        <v>1</v>
      </c>
      <c r="F77" s="119"/>
      <c r="G77" s="106">
        <f t="shared" si="5"/>
        <v>0</v>
      </c>
    </row>
    <row r="78" spans="1:7" s="107" customFormat="1" ht="12" outlineLevel="1">
      <c r="A78" s="100">
        <v>32</v>
      </c>
      <c r="B78" s="101" t="s">
        <v>1107</v>
      </c>
      <c r="C78" s="102" t="s">
        <v>1108</v>
      </c>
      <c r="D78" s="103" t="s">
        <v>838</v>
      </c>
      <c r="E78" s="104">
        <v>1</v>
      </c>
      <c r="F78" s="119"/>
      <c r="G78" s="106">
        <f t="shared" si="5"/>
        <v>0</v>
      </c>
    </row>
    <row r="79" spans="1:7" s="107" customFormat="1" ht="12" outlineLevel="1">
      <c r="A79" s="100">
        <v>33</v>
      </c>
      <c r="B79" s="101" t="s">
        <v>1109</v>
      </c>
      <c r="C79" s="102" t="s">
        <v>1110</v>
      </c>
      <c r="D79" s="103" t="s">
        <v>838</v>
      </c>
      <c r="E79" s="104">
        <v>10</v>
      </c>
      <c r="F79" s="119"/>
      <c r="G79" s="106">
        <f t="shared" si="5"/>
        <v>0</v>
      </c>
    </row>
    <row r="80" spans="1:7" s="107" customFormat="1" ht="24" outlineLevel="1">
      <c r="A80" s="100">
        <v>34</v>
      </c>
      <c r="B80" s="101" t="s">
        <v>1111</v>
      </c>
      <c r="C80" s="102" t="s">
        <v>1112</v>
      </c>
      <c r="D80" s="103" t="s">
        <v>2</v>
      </c>
      <c r="E80" s="104">
        <v>110</v>
      </c>
      <c r="F80" s="119"/>
      <c r="G80" s="106">
        <f t="shared" si="5"/>
        <v>0</v>
      </c>
    </row>
    <row r="81" spans="1:7" s="107" customFormat="1" ht="24" outlineLevel="1">
      <c r="A81" s="100">
        <v>35</v>
      </c>
      <c r="B81" s="101" t="s">
        <v>1113</v>
      </c>
      <c r="C81" s="102" t="s">
        <v>1114</v>
      </c>
      <c r="D81" s="103" t="s">
        <v>2</v>
      </c>
      <c r="E81" s="104">
        <v>80</v>
      </c>
      <c r="F81" s="119"/>
      <c r="G81" s="106">
        <f t="shared" si="5"/>
        <v>0</v>
      </c>
    </row>
    <row r="82" spans="1:7" s="107" customFormat="1" ht="24" outlineLevel="1">
      <c r="A82" s="100">
        <v>36</v>
      </c>
      <c r="B82" s="101" t="s">
        <v>1115</v>
      </c>
      <c r="C82" s="102" t="s">
        <v>1116</v>
      </c>
      <c r="D82" s="103" t="s">
        <v>2</v>
      </c>
      <c r="E82" s="104">
        <v>20</v>
      </c>
      <c r="F82" s="119"/>
      <c r="G82" s="106">
        <f t="shared" si="5"/>
        <v>0</v>
      </c>
    </row>
    <row r="83" spans="1:7" s="107" customFormat="1" ht="24" outlineLevel="1">
      <c r="A83" s="100">
        <v>37</v>
      </c>
      <c r="B83" s="101" t="s">
        <v>1117</v>
      </c>
      <c r="C83" s="102" t="s">
        <v>1118</v>
      </c>
      <c r="D83" s="103" t="s">
        <v>2</v>
      </c>
      <c r="E83" s="104">
        <v>12</v>
      </c>
      <c r="F83" s="119"/>
      <c r="G83" s="106">
        <f t="shared" si="5"/>
        <v>0</v>
      </c>
    </row>
    <row r="84" spans="1:7" s="107" customFormat="1" ht="24" outlineLevel="1">
      <c r="A84" s="100">
        <v>38</v>
      </c>
      <c r="B84" s="101" t="s">
        <v>1119</v>
      </c>
      <c r="C84" s="102" t="s">
        <v>1120</v>
      </c>
      <c r="D84" s="103" t="s">
        <v>2</v>
      </c>
      <c r="E84" s="104">
        <v>90</v>
      </c>
      <c r="F84" s="119"/>
      <c r="G84" s="106">
        <f t="shared" si="5"/>
        <v>0</v>
      </c>
    </row>
    <row r="85" spans="1:7" s="107" customFormat="1" ht="24" outlineLevel="1">
      <c r="A85" s="100">
        <v>39</v>
      </c>
      <c r="B85" s="101" t="s">
        <v>1121</v>
      </c>
      <c r="C85" s="102" t="s">
        <v>1122</v>
      </c>
      <c r="D85" s="103" t="s">
        <v>2</v>
      </c>
      <c r="E85" s="104">
        <v>90</v>
      </c>
      <c r="F85" s="119"/>
      <c r="G85" s="106">
        <f t="shared" si="5"/>
        <v>0</v>
      </c>
    </row>
    <row r="86" spans="1:7" s="107" customFormat="1" ht="24" outlineLevel="1">
      <c r="A86" s="100">
        <v>40</v>
      </c>
      <c r="B86" s="101" t="s">
        <v>1123</v>
      </c>
      <c r="C86" s="102" t="s">
        <v>1124</v>
      </c>
      <c r="D86" s="103" t="s">
        <v>2</v>
      </c>
      <c r="E86" s="104">
        <v>14</v>
      </c>
      <c r="F86" s="119"/>
      <c r="G86" s="106">
        <f t="shared" si="5"/>
        <v>0</v>
      </c>
    </row>
    <row r="87" spans="1:7" s="107" customFormat="1" ht="24" outlineLevel="1">
      <c r="A87" s="100">
        <v>41</v>
      </c>
      <c r="B87" s="101" t="s">
        <v>1125</v>
      </c>
      <c r="C87" s="102" t="s">
        <v>1126</v>
      </c>
      <c r="D87" s="103" t="s">
        <v>2</v>
      </c>
      <c r="E87" s="104">
        <v>12</v>
      </c>
      <c r="F87" s="119"/>
      <c r="G87" s="106">
        <f t="shared" si="5"/>
        <v>0</v>
      </c>
    </row>
    <row r="88" spans="1:7" s="107" customFormat="1" ht="12" outlineLevel="1">
      <c r="A88" s="100">
        <v>42</v>
      </c>
      <c r="B88" s="101" t="s">
        <v>1127</v>
      </c>
      <c r="C88" s="102" t="s">
        <v>1128</v>
      </c>
      <c r="D88" s="103" t="s">
        <v>2</v>
      </c>
      <c r="E88" s="104">
        <v>500</v>
      </c>
      <c r="F88" s="119"/>
      <c r="G88" s="106">
        <f t="shared" si="5"/>
        <v>0</v>
      </c>
    </row>
    <row r="89" spans="1:7" s="107" customFormat="1" ht="12" outlineLevel="1">
      <c r="A89" s="100">
        <v>43</v>
      </c>
      <c r="B89" s="101" t="s">
        <v>1129</v>
      </c>
      <c r="C89" s="102" t="s">
        <v>1130</v>
      </c>
      <c r="D89" s="103" t="s">
        <v>1131</v>
      </c>
      <c r="E89" s="104">
        <v>1</v>
      </c>
      <c r="F89" s="119"/>
      <c r="G89" s="106">
        <f t="shared" si="5"/>
        <v>0</v>
      </c>
    </row>
    <row r="90" spans="1:7" s="107" customFormat="1" ht="24" outlineLevel="1">
      <c r="A90" s="100">
        <v>44</v>
      </c>
      <c r="B90" s="101" t="s">
        <v>1132</v>
      </c>
      <c r="C90" s="102" t="s">
        <v>1133</v>
      </c>
      <c r="D90" s="103" t="s">
        <v>2</v>
      </c>
      <c r="E90" s="104">
        <v>56</v>
      </c>
      <c r="F90" s="119"/>
      <c r="G90" s="106">
        <f t="shared" si="5"/>
        <v>0</v>
      </c>
    </row>
    <row r="91" spans="1:7" s="107" customFormat="1" ht="24" outlineLevel="1">
      <c r="A91" s="100">
        <v>45</v>
      </c>
      <c r="B91" s="101" t="s">
        <v>1134</v>
      </c>
      <c r="C91" s="102" t="s">
        <v>1135</v>
      </c>
      <c r="D91" s="103" t="s">
        <v>2</v>
      </c>
      <c r="E91" s="104">
        <v>45</v>
      </c>
      <c r="F91" s="119"/>
      <c r="G91" s="106">
        <f t="shared" si="5"/>
        <v>0</v>
      </c>
    </row>
    <row r="92" spans="1:7" s="107" customFormat="1" ht="24" outlineLevel="1">
      <c r="A92" s="100">
        <v>46</v>
      </c>
      <c r="B92" s="101" t="s">
        <v>1136</v>
      </c>
      <c r="C92" s="102" t="s">
        <v>1137</v>
      </c>
      <c r="D92" s="103" t="s">
        <v>2</v>
      </c>
      <c r="E92" s="104">
        <v>136</v>
      </c>
      <c r="F92" s="119"/>
      <c r="G92" s="106">
        <f t="shared" si="5"/>
        <v>0</v>
      </c>
    </row>
    <row r="93" spans="1:7" s="107" customFormat="1" ht="24" outlineLevel="1">
      <c r="A93" s="100">
        <v>47</v>
      </c>
      <c r="B93" s="101" t="s">
        <v>1138</v>
      </c>
      <c r="C93" s="102" t="s">
        <v>1139</v>
      </c>
      <c r="D93" s="103" t="s">
        <v>2</v>
      </c>
      <c r="E93" s="104">
        <v>60</v>
      </c>
      <c r="F93" s="119"/>
      <c r="G93" s="106">
        <f t="shared" si="5"/>
        <v>0</v>
      </c>
    </row>
    <row r="94" spans="1:7" s="107" customFormat="1" ht="24" outlineLevel="1">
      <c r="A94" s="100">
        <v>48</v>
      </c>
      <c r="B94" s="101" t="s">
        <v>1140</v>
      </c>
      <c r="C94" s="102" t="s">
        <v>1141</v>
      </c>
      <c r="D94" s="103" t="s">
        <v>2</v>
      </c>
      <c r="E94" s="104">
        <v>13</v>
      </c>
      <c r="F94" s="119"/>
      <c r="G94" s="106">
        <f t="shared" si="5"/>
        <v>0</v>
      </c>
    </row>
    <row r="95" spans="1:7" s="107" customFormat="1" ht="24" outlineLevel="1">
      <c r="A95" s="100">
        <v>49</v>
      </c>
      <c r="B95" s="101" t="s">
        <v>1142</v>
      </c>
      <c r="C95" s="102" t="s">
        <v>1143</v>
      </c>
      <c r="D95" s="103" t="s">
        <v>2</v>
      </c>
      <c r="E95" s="104">
        <v>10</v>
      </c>
      <c r="F95" s="119"/>
      <c r="G95" s="106">
        <f t="shared" si="5"/>
        <v>0</v>
      </c>
    </row>
    <row r="96" spans="1:7" s="107" customFormat="1" ht="12" outlineLevel="1">
      <c r="A96" s="100">
        <v>50</v>
      </c>
      <c r="B96" s="101" t="s">
        <v>3201</v>
      </c>
      <c r="C96" s="270" t="s">
        <v>3384</v>
      </c>
      <c r="D96" s="103" t="s">
        <v>838</v>
      </c>
      <c r="E96" s="104">
        <v>1</v>
      </c>
      <c r="F96" s="119"/>
      <c r="G96" s="106"/>
    </row>
    <row r="97" spans="1:7" s="107" customFormat="1" ht="12" outlineLevel="1">
      <c r="A97" s="100">
        <v>51</v>
      </c>
      <c r="B97" s="101" t="s">
        <v>3381</v>
      </c>
      <c r="C97" s="102" t="s">
        <v>3202</v>
      </c>
      <c r="D97" s="103" t="s">
        <v>0</v>
      </c>
      <c r="E97" s="104">
        <v>1.07</v>
      </c>
      <c r="F97" s="39"/>
      <c r="G97" s="106">
        <f t="shared" si="5"/>
        <v>0</v>
      </c>
    </row>
    <row r="98" spans="1:7" s="115" customFormat="1" ht="12" outlineLevel="1">
      <c r="A98" s="108"/>
      <c r="B98" s="109"/>
      <c r="C98" s="110"/>
      <c r="D98" s="111"/>
      <c r="E98" s="112"/>
      <c r="F98" s="113"/>
      <c r="G98" s="114"/>
    </row>
    <row r="99" spans="1:7" s="99" customFormat="1" ht="16.5" customHeight="1">
      <c r="A99" s="94"/>
      <c r="B99" s="95" t="s">
        <v>1144</v>
      </c>
      <c r="C99" s="95" t="s">
        <v>1145</v>
      </c>
      <c r="D99" s="86"/>
      <c r="E99" s="96"/>
      <c r="F99" s="97"/>
      <c r="G99" s="98">
        <f>SUBTOTAL(9,G100:G111)</f>
        <v>0</v>
      </c>
    </row>
    <row r="100" spans="1:7" s="107" customFormat="1" ht="24" outlineLevel="1">
      <c r="A100" s="100">
        <v>1</v>
      </c>
      <c r="B100" s="101" t="s">
        <v>1146</v>
      </c>
      <c r="C100" s="120" t="s">
        <v>2443</v>
      </c>
      <c r="D100" s="117" t="s">
        <v>838</v>
      </c>
      <c r="E100" s="118">
        <v>6</v>
      </c>
      <c r="F100" s="119"/>
      <c r="G100" s="106">
        <f>E100*F100</f>
        <v>0</v>
      </c>
    </row>
    <row r="101" spans="1:7" s="107" customFormat="1" ht="24" outlineLevel="1">
      <c r="A101" s="100">
        <v>2</v>
      </c>
      <c r="B101" s="101" t="s">
        <v>1147</v>
      </c>
      <c r="C101" s="102" t="s">
        <v>2444</v>
      </c>
      <c r="D101" s="103" t="s">
        <v>838</v>
      </c>
      <c r="E101" s="104">
        <v>34</v>
      </c>
      <c r="F101" s="119"/>
      <c r="G101" s="106">
        <f t="shared" ref="G101:G107" si="6">E101*F101</f>
        <v>0</v>
      </c>
    </row>
    <row r="102" spans="1:7" s="107" customFormat="1" ht="24" outlineLevel="1">
      <c r="A102" s="100">
        <v>3</v>
      </c>
      <c r="B102" s="101" t="s">
        <v>1148</v>
      </c>
      <c r="C102" s="102" t="s">
        <v>2445</v>
      </c>
      <c r="D102" s="103" t="s">
        <v>838</v>
      </c>
      <c r="E102" s="104">
        <v>1</v>
      </c>
      <c r="F102" s="119"/>
      <c r="G102" s="106">
        <f t="shared" si="6"/>
        <v>0</v>
      </c>
    </row>
    <row r="103" spans="1:7" s="107" customFormat="1" ht="36" outlineLevel="1">
      <c r="A103" s="100">
        <v>4</v>
      </c>
      <c r="B103" s="101" t="s">
        <v>1149</v>
      </c>
      <c r="C103" s="102" t="s">
        <v>1150</v>
      </c>
      <c r="D103" s="103" t="s">
        <v>838</v>
      </c>
      <c r="E103" s="104">
        <v>24</v>
      </c>
      <c r="F103" s="119"/>
      <c r="G103" s="106">
        <f t="shared" si="6"/>
        <v>0</v>
      </c>
    </row>
    <row r="104" spans="1:7" s="107" customFormat="1" ht="36" outlineLevel="1">
      <c r="A104" s="100">
        <v>5</v>
      </c>
      <c r="B104" s="101" t="s">
        <v>1151</v>
      </c>
      <c r="C104" s="102" t="s">
        <v>1152</v>
      </c>
      <c r="D104" s="103" t="s">
        <v>838</v>
      </c>
      <c r="E104" s="104">
        <v>6</v>
      </c>
      <c r="F104" s="119"/>
      <c r="G104" s="106">
        <f t="shared" si="6"/>
        <v>0</v>
      </c>
    </row>
    <row r="105" spans="1:7" s="107" customFormat="1" ht="48" outlineLevel="1">
      <c r="A105" s="100">
        <v>6</v>
      </c>
      <c r="B105" s="101" t="s">
        <v>1153</v>
      </c>
      <c r="C105" s="102" t="s">
        <v>1154</v>
      </c>
      <c r="D105" s="103" t="s">
        <v>838</v>
      </c>
      <c r="E105" s="104">
        <v>1</v>
      </c>
      <c r="F105" s="119"/>
      <c r="G105" s="106">
        <f t="shared" si="6"/>
        <v>0</v>
      </c>
    </row>
    <row r="106" spans="1:7" s="107" customFormat="1" ht="36" outlineLevel="1">
      <c r="A106" s="100">
        <v>7</v>
      </c>
      <c r="B106" s="101" t="s">
        <v>1155</v>
      </c>
      <c r="C106" s="102" t="s">
        <v>1156</v>
      </c>
      <c r="D106" s="103" t="s">
        <v>838</v>
      </c>
      <c r="E106" s="104">
        <v>2</v>
      </c>
      <c r="F106" s="119"/>
      <c r="G106" s="106">
        <f t="shared" si="6"/>
        <v>0</v>
      </c>
    </row>
    <row r="107" spans="1:7" s="107" customFormat="1" ht="36" outlineLevel="1">
      <c r="A107" s="100">
        <v>8</v>
      </c>
      <c r="B107" s="101" t="s">
        <v>1157</v>
      </c>
      <c r="C107" s="102" t="s">
        <v>1158</v>
      </c>
      <c r="D107" s="103" t="s">
        <v>838</v>
      </c>
      <c r="E107" s="104">
        <v>5</v>
      </c>
      <c r="F107" s="119"/>
      <c r="G107" s="106">
        <f t="shared" si="6"/>
        <v>0</v>
      </c>
    </row>
    <row r="108" spans="1:7" s="107" customFormat="1" ht="12" outlineLevel="1">
      <c r="A108" s="100">
        <v>9</v>
      </c>
      <c r="B108" s="101" t="s">
        <v>1159</v>
      </c>
      <c r="C108" s="102" t="s">
        <v>1161</v>
      </c>
      <c r="D108" s="103" t="s">
        <v>838</v>
      </c>
      <c r="E108" s="104">
        <v>3</v>
      </c>
      <c r="F108" s="119"/>
      <c r="G108" s="106">
        <f t="shared" ref="G108:G111" si="7">E108*F108</f>
        <v>0</v>
      </c>
    </row>
    <row r="109" spans="1:7" s="107" customFormat="1" ht="12" outlineLevel="1">
      <c r="A109" s="100">
        <v>10</v>
      </c>
      <c r="B109" s="101" t="s">
        <v>1160</v>
      </c>
      <c r="C109" s="102" t="s">
        <v>1162</v>
      </c>
      <c r="D109" s="103" t="s">
        <v>838</v>
      </c>
      <c r="E109" s="104">
        <v>10</v>
      </c>
      <c r="F109" s="119"/>
      <c r="G109" s="106">
        <f t="shared" si="7"/>
        <v>0</v>
      </c>
    </row>
    <row r="110" spans="1:7" s="107" customFormat="1" ht="12" outlineLevel="1">
      <c r="A110" s="100">
        <v>11</v>
      </c>
      <c r="B110" s="101" t="s">
        <v>3203</v>
      </c>
      <c r="C110" s="102" t="s">
        <v>3383</v>
      </c>
      <c r="D110" s="103" t="s">
        <v>838</v>
      </c>
      <c r="E110" s="104">
        <v>1</v>
      </c>
      <c r="F110" s="119"/>
      <c r="G110" s="106"/>
    </row>
    <row r="111" spans="1:7" s="107" customFormat="1" ht="12" outlineLevel="1">
      <c r="A111" s="100">
        <v>12</v>
      </c>
      <c r="B111" s="101" t="s">
        <v>3382</v>
      </c>
      <c r="C111" s="102" t="s">
        <v>3202</v>
      </c>
      <c r="D111" s="103" t="s">
        <v>0</v>
      </c>
      <c r="E111" s="104">
        <v>0.22</v>
      </c>
      <c r="F111" s="39"/>
      <c r="G111" s="106">
        <f t="shared" si="7"/>
        <v>0</v>
      </c>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43"/>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1"/>
  <cols>
    <col min="1" max="1" width="5.5703125" style="87" bestFit="1" customWidth="1"/>
    <col min="2" max="2" width="12.7109375" style="87" customWidth="1"/>
    <col min="3" max="3" width="62.8554687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3" t="s">
        <v>2247</v>
      </c>
      <c r="D1" s="75"/>
      <c r="E1" s="76"/>
      <c r="F1" s="76"/>
      <c r="G1" s="77"/>
    </row>
    <row r="2" spans="1:10" s="79" customFormat="1" ht="21.6" customHeight="1">
      <c r="A2" s="74"/>
      <c r="B2" s="75"/>
      <c r="C2" s="75" t="s">
        <v>1163</v>
      </c>
      <c r="D2" s="75"/>
      <c r="E2" s="76"/>
      <c r="F2" s="76"/>
      <c r="G2" s="77"/>
    </row>
    <row r="3" spans="1:10" s="84" customFormat="1" ht="22.5" customHeight="1" thickBot="1">
      <c r="A3" s="80" t="s">
        <v>59</v>
      </c>
      <c r="B3" s="81" t="s">
        <v>11</v>
      </c>
      <c r="C3" s="82" t="s">
        <v>17</v>
      </c>
      <c r="D3" s="83" t="s">
        <v>4</v>
      </c>
      <c r="E3" s="80" t="s">
        <v>273</v>
      </c>
      <c r="F3" s="80" t="s">
        <v>219</v>
      </c>
      <c r="G3" s="80" t="s">
        <v>15</v>
      </c>
    </row>
    <row r="4" spans="1:10" s="84" customFormat="1" ht="22.5" customHeight="1">
      <c r="A4" s="286"/>
      <c r="B4" s="287"/>
      <c r="C4" s="288"/>
      <c r="D4" s="289"/>
      <c r="E4" s="286"/>
      <c r="F4" s="286"/>
      <c r="G4" s="286"/>
    </row>
    <row r="5" spans="1:10" s="308" customFormat="1" ht="29.25" customHeight="1">
      <c r="A5" s="303"/>
      <c r="B5" s="304"/>
      <c r="C5" s="302" t="s">
        <v>3148</v>
      </c>
      <c r="D5" s="305"/>
      <c r="E5" s="303"/>
      <c r="F5" s="303"/>
      <c r="G5" s="303"/>
    </row>
    <row r="6" spans="1:10" s="306" customFormat="1" ht="23.25" customHeight="1">
      <c r="A6" s="303"/>
      <c r="B6" s="304"/>
      <c r="C6" s="302" t="s">
        <v>3137</v>
      </c>
      <c r="D6" s="305"/>
      <c r="E6" s="303"/>
      <c r="F6" s="303"/>
      <c r="G6" s="303"/>
    </row>
    <row r="8" spans="1:10" s="93" customFormat="1" ht="17.25" customHeight="1">
      <c r="A8" s="88"/>
      <c r="B8" s="89">
        <v>730</v>
      </c>
      <c r="C8" s="89" t="s">
        <v>1163</v>
      </c>
      <c r="D8" s="90"/>
      <c r="E8" s="91"/>
      <c r="F8" s="91"/>
      <c r="G8" s="92">
        <f>SUBTOTAL(9,G10:G143)</f>
        <v>0</v>
      </c>
    </row>
    <row r="9" spans="1:10" s="23" customFormat="1" ht="29.25">
      <c r="A9" s="24"/>
      <c r="B9" s="26"/>
      <c r="C9" s="313" t="s">
        <v>3158</v>
      </c>
      <c r="D9" s="25"/>
      <c r="E9" s="27"/>
      <c r="F9" s="28"/>
      <c r="G9" s="27"/>
      <c r="H9" s="28"/>
      <c r="I9" s="29"/>
      <c r="J9" s="269"/>
    </row>
    <row r="10" spans="1:10" s="99" customFormat="1" ht="16.5" customHeight="1">
      <c r="A10" s="94"/>
      <c r="B10" s="95">
        <v>731</v>
      </c>
      <c r="C10" s="95" t="s">
        <v>1164</v>
      </c>
      <c r="D10" s="86"/>
      <c r="E10" s="96"/>
      <c r="F10" s="97"/>
      <c r="G10" s="98">
        <f>SUBTOTAL(9,G11:G16)</f>
        <v>0</v>
      </c>
    </row>
    <row r="11" spans="1:10" s="107" customFormat="1" ht="12" outlineLevel="1">
      <c r="A11" s="100">
        <v>1</v>
      </c>
      <c r="B11" s="101" t="s">
        <v>1165</v>
      </c>
      <c r="C11" s="102" t="s">
        <v>1166</v>
      </c>
      <c r="D11" s="103" t="s">
        <v>838</v>
      </c>
      <c r="E11" s="104">
        <v>2</v>
      </c>
      <c r="F11" s="105"/>
      <c r="G11" s="106">
        <f>E11*F11</f>
        <v>0</v>
      </c>
    </row>
    <row r="12" spans="1:10" s="107" customFormat="1" ht="12" outlineLevel="1">
      <c r="A12" s="100">
        <v>2</v>
      </c>
      <c r="B12" s="101" t="s">
        <v>1167</v>
      </c>
      <c r="C12" s="102" t="s">
        <v>1168</v>
      </c>
      <c r="D12" s="103" t="s">
        <v>838</v>
      </c>
      <c r="E12" s="104">
        <v>1</v>
      </c>
      <c r="F12" s="105"/>
      <c r="G12" s="106">
        <f>E12*F12</f>
        <v>0</v>
      </c>
    </row>
    <row r="13" spans="1:10" s="107" customFormat="1" ht="12" outlineLevel="1">
      <c r="A13" s="100">
        <v>3</v>
      </c>
      <c r="B13" s="101" t="s">
        <v>1169</v>
      </c>
      <c r="C13" s="102" t="s">
        <v>1170</v>
      </c>
      <c r="D13" s="103" t="s">
        <v>838</v>
      </c>
      <c r="E13" s="104">
        <v>1</v>
      </c>
      <c r="F13" s="105"/>
      <c r="G13" s="106">
        <f>E13*F13</f>
        <v>0</v>
      </c>
    </row>
    <row r="14" spans="1:10" s="107" customFormat="1" ht="12" outlineLevel="1">
      <c r="A14" s="100">
        <v>4</v>
      </c>
      <c r="B14" s="101" t="s">
        <v>1171</v>
      </c>
      <c r="C14" s="102" t="s">
        <v>1172</v>
      </c>
      <c r="D14" s="103" t="s">
        <v>838</v>
      </c>
      <c r="E14" s="104">
        <v>1</v>
      </c>
      <c r="F14" s="105"/>
      <c r="G14" s="106">
        <f>E14*F14</f>
        <v>0</v>
      </c>
    </row>
    <row r="15" spans="1:10" s="107" customFormat="1" ht="12" outlineLevel="1">
      <c r="A15" s="100">
        <v>5</v>
      </c>
      <c r="B15" s="101" t="s">
        <v>1173</v>
      </c>
      <c r="C15" s="102" t="s">
        <v>1174</v>
      </c>
      <c r="D15" s="103" t="s">
        <v>838</v>
      </c>
      <c r="E15" s="104">
        <v>2</v>
      </c>
      <c r="F15" s="105"/>
      <c r="G15" s="106">
        <f>E15*F15</f>
        <v>0</v>
      </c>
    </row>
    <row r="16" spans="1:10" s="115" customFormat="1" ht="12" outlineLevel="1">
      <c r="A16" s="108"/>
      <c r="B16" s="109"/>
      <c r="C16" s="110"/>
      <c r="D16" s="111"/>
      <c r="E16" s="112"/>
      <c r="F16" s="113"/>
      <c r="G16" s="114"/>
    </row>
    <row r="17" spans="1:7" s="99" customFormat="1" ht="16.5" customHeight="1">
      <c r="A17" s="94"/>
      <c r="B17" s="95">
        <v>732</v>
      </c>
      <c r="C17" s="95" t="s">
        <v>1175</v>
      </c>
      <c r="D17" s="86"/>
      <c r="E17" s="96"/>
      <c r="F17" s="97"/>
      <c r="G17" s="98">
        <f>SUBTOTAL(9,G18:G143)</f>
        <v>0</v>
      </c>
    </row>
    <row r="18" spans="1:7" s="107" customFormat="1" ht="12" outlineLevel="1">
      <c r="A18" s="100">
        <v>1</v>
      </c>
      <c r="B18" s="101" t="s">
        <v>1176</v>
      </c>
      <c r="C18" s="120" t="s">
        <v>1177</v>
      </c>
      <c r="D18" s="117" t="s">
        <v>838</v>
      </c>
      <c r="E18" s="118">
        <v>2</v>
      </c>
      <c r="F18" s="119"/>
      <c r="G18" s="106">
        <f>E18*F18</f>
        <v>0</v>
      </c>
    </row>
    <row r="19" spans="1:7" s="107" customFormat="1" ht="12" outlineLevel="1">
      <c r="A19" s="100">
        <v>2</v>
      </c>
      <c r="B19" s="101" t="s">
        <v>1178</v>
      </c>
      <c r="C19" s="102" t="s">
        <v>1179</v>
      </c>
      <c r="D19" s="103" t="s">
        <v>838</v>
      </c>
      <c r="E19" s="104">
        <v>1</v>
      </c>
      <c r="F19" s="119"/>
      <c r="G19" s="106">
        <f t="shared" ref="G19:G141" si="0">E19*F19</f>
        <v>0</v>
      </c>
    </row>
    <row r="20" spans="1:7" s="107" customFormat="1" ht="12" outlineLevel="1">
      <c r="A20" s="100">
        <v>3</v>
      </c>
      <c r="B20" s="101" t="s">
        <v>1180</v>
      </c>
      <c r="C20" s="102" t="s">
        <v>1170</v>
      </c>
      <c r="D20" s="103" t="s">
        <v>838</v>
      </c>
      <c r="E20" s="104">
        <v>1</v>
      </c>
      <c r="F20" s="119"/>
      <c r="G20" s="106">
        <f t="shared" si="0"/>
        <v>0</v>
      </c>
    </row>
    <row r="21" spans="1:7" s="107" customFormat="1" ht="12" outlineLevel="1">
      <c r="A21" s="100">
        <v>4</v>
      </c>
      <c r="B21" s="101" t="s">
        <v>1181</v>
      </c>
      <c r="C21" s="102" t="s">
        <v>1172</v>
      </c>
      <c r="D21" s="103" t="s">
        <v>838</v>
      </c>
      <c r="E21" s="104">
        <v>2</v>
      </c>
      <c r="F21" s="119"/>
      <c r="G21" s="106">
        <f t="shared" si="0"/>
        <v>0</v>
      </c>
    </row>
    <row r="22" spans="1:7" s="107" customFormat="1" ht="12" outlineLevel="1">
      <c r="A22" s="100">
        <v>5</v>
      </c>
      <c r="B22" s="101" t="s">
        <v>1182</v>
      </c>
      <c r="C22" s="102" t="s">
        <v>1174</v>
      </c>
      <c r="D22" s="103" t="s">
        <v>838</v>
      </c>
      <c r="E22" s="104">
        <v>2</v>
      </c>
      <c r="F22" s="119"/>
      <c r="G22" s="106">
        <f t="shared" si="0"/>
        <v>0</v>
      </c>
    </row>
    <row r="23" spans="1:7" s="107" customFormat="1" ht="12" outlineLevel="1">
      <c r="A23" s="100">
        <v>6</v>
      </c>
      <c r="B23" s="101" t="s">
        <v>1183</v>
      </c>
      <c r="C23" s="102" t="s">
        <v>1184</v>
      </c>
      <c r="D23" s="103" t="s">
        <v>838</v>
      </c>
      <c r="E23" s="104">
        <v>2</v>
      </c>
      <c r="F23" s="119"/>
      <c r="G23" s="106">
        <f t="shared" si="0"/>
        <v>0</v>
      </c>
    </row>
    <row r="24" spans="1:7" s="107" customFormat="1" ht="12" outlineLevel="1">
      <c r="A24" s="100">
        <v>7</v>
      </c>
      <c r="B24" s="101" t="s">
        <v>1185</v>
      </c>
      <c r="C24" s="102" t="s">
        <v>1186</v>
      </c>
      <c r="D24" s="103" t="s">
        <v>838</v>
      </c>
      <c r="E24" s="104">
        <v>2</v>
      </c>
      <c r="F24" s="119"/>
      <c r="G24" s="106">
        <f t="shared" si="0"/>
        <v>0</v>
      </c>
    </row>
    <row r="25" spans="1:7" s="107" customFormat="1" ht="12" outlineLevel="1">
      <c r="A25" s="100">
        <v>8</v>
      </c>
      <c r="B25" s="101" t="s">
        <v>1187</v>
      </c>
      <c r="C25" s="102" t="s">
        <v>1188</v>
      </c>
      <c r="D25" s="103" t="s">
        <v>838</v>
      </c>
      <c r="E25" s="104">
        <v>1</v>
      </c>
      <c r="F25" s="119"/>
      <c r="G25" s="106">
        <f t="shared" si="0"/>
        <v>0</v>
      </c>
    </row>
    <row r="26" spans="1:7" s="107" customFormat="1" ht="24" outlineLevel="1">
      <c r="A26" s="100">
        <v>9</v>
      </c>
      <c r="B26" s="101" t="s">
        <v>1189</v>
      </c>
      <c r="C26" s="102" t="s">
        <v>1190</v>
      </c>
      <c r="D26" s="103" t="s">
        <v>838</v>
      </c>
      <c r="E26" s="104">
        <v>1</v>
      </c>
      <c r="F26" s="119"/>
      <c r="G26" s="106">
        <f t="shared" si="0"/>
        <v>0</v>
      </c>
    </row>
    <row r="27" spans="1:7" s="107" customFormat="1" ht="48" outlineLevel="1">
      <c r="A27" s="100">
        <v>10</v>
      </c>
      <c r="B27" s="101" t="s">
        <v>1191</v>
      </c>
      <c r="C27" s="102" t="s">
        <v>1192</v>
      </c>
      <c r="D27" s="103" t="s">
        <v>838</v>
      </c>
      <c r="E27" s="104">
        <v>1</v>
      </c>
      <c r="F27" s="119"/>
      <c r="G27" s="106">
        <f t="shared" si="0"/>
        <v>0</v>
      </c>
    </row>
    <row r="28" spans="1:7" s="107" customFormat="1" ht="48" outlineLevel="1">
      <c r="A28" s="100">
        <v>11</v>
      </c>
      <c r="B28" s="101" t="s">
        <v>1193</v>
      </c>
      <c r="C28" s="102" t="s">
        <v>1194</v>
      </c>
      <c r="D28" s="103" t="s">
        <v>838</v>
      </c>
      <c r="E28" s="104">
        <v>2</v>
      </c>
      <c r="F28" s="119"/>
      <c r="G28" s="106">
        <f t="shared" si="0"/>
        <v>0</v>
      </c>
    </row>
    <row r="29" spans="1:7" s="107" customFormat="1" ht="48" outlineLevel="1">
      <c r="A29" s="100">
        <v>12</v>
      </c>
      <c r="B29" s="101" t="s">
        <v>1195</v>
      </c>
      <c r="C29" s="102" t="s">
        <v>1196</v>
      </c>
      <c r="D29" s="103" t="s">
        <v>838</v>
      </c>
      <c r="E29" s="104">
        <v>1</v>
      </c>
      <c r="F29" s="119"/>
      <c r="G29" s="106">
        <f t="shared" si="0"/>
        <v>0</v>
      </c>
    </row>
    <row r="30" spans="1:7" s="107" customFormat="1" ht="12" outlineLevel="1">
      <c r="A30" s="100">
        <v>13</v>
      </c>
      <c r="B30" s="101" t="s">
        <v>1197</v>
      </c>
      <c r="C30" s="102" t="s">
        <v>1198</v>
      </c>
      <c r="D30" s="103" t="s">
        <v>838</v>
      </c>
      <c r="E30" s="104">
        <v>1</v>
      </c>
      <c r="F30" s="119"/>
      <c r="G30" s="106">
        <f t="shared" si="0"/>
        <v>0</v>
      </c>
    </row>
    <row r="31" spans="1:7" s="107" customFormat="1" ht="12" outlineLevel="1">
      <c r="A31" s="100">
        <v>14</v>
      </c>
      <c r="B31" s="101" t="s">
        <v>1199</v>
      </c>
      <c r="C31" s="102" t="s">
        <v>1200</v>
      </c>
      <c r="D31" s="103" t="s">
        <v>838</v>
      </c>
      <c r="E31" s="104">
        <v>1</v>
      </c>
      <c r="F31" s="119"/>
      <c r="G31" s="106">
        <f t="shared" si="0"/>
        <v>0</v>
      </c>
    </row>
    <row r="32" spans="1:7" s="107" customFormat="1" ht="12" outlineLevel="1">
      <c r="A32" s="100">
        <v>15</v>
      </c>
      <c r="B32" s="101" t="s">
        <v>1201</v>
      </c>
      <c r="C32" s="102" t="s">
        <v>1202</v>
      </c>
      <c r="D32" s="103" t="s">
        <v>838</v>
      </c>
      <c r="E32" s="104">
        <v>1</v>
      </c>
      <c r="F32" s="119"/>
      <c r="G32" s="106">
        <f t="shared" si="0"/>
        <v>0</v>
      </c>
    </row>
    <row r="33" spans="1:7" s="107" customFormat="1" ht="12" outlineLevel="1">
      <c r="A33" s="100">
        <v>16</v>
      </c>
      <c r="B33" s="101" t="s">
        <v>1203</v>
      </c>
      <c r="C33" s="102" t="s">
        <v>1204</v>
      </c>
      <c r="D33" s="103" t="s">
        <v>838</v>
      </c>
      <c r="E33" s="104">
        <v>1</v>
      </c>
      <c r="F33" s="119"/>
      <c r="G33" s="106">
        <f t="shared" si="0"/>
        <v>0</v>
      </c>
    </row>
    <row r="34" spans="1:7" s="107" customFormat="1" ht="12" outlineLevel="1">
      <c r="A34" s="100">
        <v>17</v>
      </c>
      <c r="B34" s="101" t="s">
        <v>1205</v>
      </c>
      <c r="C34" s="102" t="s">
        <v>1206</v>
      </c>
      <c r="D34" s="103" t="s">
        <v>838</v>
      </c>
      <c r="E34" s="104">
        <v>1</v>
      </c>
      <c r="F34" s="119"/>
      <c r="G34" s="106">
        <f t="shared" si="0"/>
        <v>0</v>
      </c>
    </row>
    <row r="35" spans="1:7" s="107" customFormat="1" ht="12" outlineLevel="1">
      <c r="A35" s="100">
        <v>18</v>
      </c>
      <c r="B35" s="101" t="s">
        <v>1207</v>
      </c>
      <c r="C35" s="102" t="s">
        <v>1208</v>
      </c>
      <c r="D35" s="103" t="s">
        <v>838</v>
      </c>
      <c r="E35" s="104">
        <v>1</v>
      </c>
      <c r="F35" s="119"/>
      <c r="G35" s="106">
        <f t="shared" si="0"/>
        <v>0</v>
      </c>
    </row>
    <row r="36" spans="1:7" s="107" customFormat="1" ht="12" outlineLevel="1">
      <c r="A36" s="100">
        <v>19</v>
      </c>
      <c r="B36" s="101" t="s">
        <v>1209</v>
      </c>
      <c r="C36" s="102" t="s">
        <v>1210</v>
      </c>
      <c r="D36" s="103" t="s">
        <v>838</v>
      </c>
      <c r="E36" s="104">
        <v>2</v>
      </c>
      <c r="F36" s="119"/>
      <c r="G36" s="106">
        <f t="shared" si="0"/>
        <v>0</v>
      </c>
    </row>
    <row r="37" spans="1:7" s="107" customFormat="1" ht="12" outlineLevel="1">
      <c r="A37" s="100">
        <v>20</v>
      </c>
      <c r="B37" s="101" t="s">
        <v>1211</v>
      </c>
      <c r="C37" s="102" t="s">
        <v>1212</v>
      </c>
      <c r="D37" s="103" t="s">
        <v>838</v>
      </c>
      <c r="E37" s="104">
        <v>3</v>
      </c>
      <c r="F37" s="119"/>
      <c r="G37" s="106">
        <f t="shared" si="0"/>
        <v>0</v>
      </c>
    </row>
    <row r="38" spans="1:7" s="107" customFormat="1" ht="12" outlineLevel="1">
      <c r="A38" s="100">
        <v>21</v>
      </c>
      <c r="B38" s="101" t="s">
        <v>1213</v>
      </c>
      <c r="C38" s="102" t="s">
        <v>1214</v>
      </c>
      <c r="D38" s="103" t="s">
        <v>838</v>
      </c>
      <c r="E38" s="104">
        <v>3</v>
      </c>
      <c r="F38" s="119"/>
      <c r="G38" s="106">
        <f t="shared" si="0"/>
        <v>0</v>
      </c>
    </row>
    <row r="39" spans="1:7" s="107" customFormat="1" ht="12" outlineLevel="1">
      <c r="A39" s="100">
        <v>22</v>
      </c>
      <c r="B39" s="101" t="s">
        <v>1215</v>
      </c>
      <c r="C39" s="102" t="s">
        <v>1216</v>
      </c>
      <c r="D39" s="103" t="s">
        <v>838</v>
      </c>
      <c r="E39" s="104">
        <v>5</v>
      </c>
      <c r="F39" s="119"/>
      <c r="G39" s="106">
        <f t="shared" si="0"/>
        <v>0</v>
      </c>
    </row>
    <row r="40" spans="1:7" s="107" customFormat="1" ht="12" outlineLevel="1">
      <c r="A40" s="100">
        <v>23</v>
      </c>
      <c r="B40" s="101" t="s">
        <v>1217</v>
      </c>
      <c r="C40" s="102" t="s">
        <v>1218</v>
      </c>
      <c r="D40" s="103" t="s">
        <v>838</v>
      </c>
      <c r="E40" s="104">
        <v>1</v>
      </c>
      <c r="F40" s="119"/>
      <c r="G40" s="106">
        <f t="shared" si="0"/>
        <v>0</v>
      </c>
    </row>
    <row r="41" spans="1:7" s="107" customFormat="1" ht="12" outlineLevel="1">
      <c r="A41" s="100">
        <v>24</v>
      </c>
      <c r="B41" s="101" t="s">
        <v>1219</v>
      </c>
      <c r="C41" s="102" t="s">
        <v>1220</v>
      </c>
      <c r="D41" s="103" t="s">
        <v>838</v>
      </c>
      <c r="E41" s="104">
        <v>1</v>
      </c>
      <c r="F41" s="119"/>
      <c r="G41" s="106">
        <f t="shared" si="0"/>
        <v>0</v>
      </c>
    </row>
    <row r="42" spans="1:7" s="107" customFormat="1" ht="12" outlineLevel="1">
      <c r="A42" s="100">
        <v>25</v>
      </c>
      <c r="B42" s="101" t="s">
        <v>1221</v>
      </c>
      <c r="C42" s="102" t="s">
        <v>1222</v>
      </c>
      <c r="D42" s="103" t="s">
        <v>838</v>
      </c>
      <c r="E42" s="104">
        <v>1</v>
      </c>
      <c r="F42" s="119"/>
      <c r="G42" s="106">
        <f t="shared" si="0"/>
        <v>0</v>
      </c>
    </row>
    <row r="43" spans="1:7" s="107" customFormat="1" ht="12" outlineLevel="1">
      <c r="A43" s="100">
        <v>26</v>
      </c>
      <c r="B43" s="101" t="s">
        <v>1223</v>
      </c>
      <c r="C43" s="102" t="s">
        <v>1224</v>
      </c>
      <c r="D43" s="103" t="s">
        <v>838</v>
      </c>
      <c r="E43" s="104">
        <v>1</v>
      </c>
      <c r="F43" s="119"/>
      <c r="G43" s="106">
        <f t="shared" si="0"/>
        <v>0</v>
      </c>
    </row>
    <row r="44" spans="1:7" s="107" customFormat="1" ht="12" outlineLevel="1">
      <c r="A44" s="100">
        <v>27</v>
      </c>
      <c r="B44" s="101" t="s">
        <v>1225</v>
      </c>
      <c r="C44" s="102" t="s">
        <v>1226</v>
      </c>
      <c r="D44" s="103" t="s">
        <v>838</v>
      </c>
      <c r="E44" s="104">
        <v>1</v>
      </c>
      <c r="F44" s="119"/>
      <c r="G44" s="106">
        <f t="shared" si="0"/>
        <v>0</v>
      </c>
    </row>
    <row r="45" spans="1:7" s="107" customFormat="1" ht="12" outlineLevel="1">
      <c r="A45" s="100">
        <v>28</v>
      </c>
      <c r="B45" s="101" t="s">
        <v>1227</v>
      </c>
      <c r="C45" s="102" t="s">
        <v>1228</v>
      </c>
      <c r="D45" s="103" t="s">
        <v>838</v>
      </c>
      <c r="E45" s="104">
        <v>1</v>
      </c>
      <c r="F45" s="119"/>
      <c r="G45" s="106">
        <f t="shared" si="0"/>
        <v>0</v>
      </c>
    </row>
    <row r="46" spans="1:7" s="107" customFormat="1" ht="12" outlineLevel="1">
      <c r="A46" s="100">
        <v>29</v>
      </c>
      <c r="B46" s="101" t="s">
        <v>1229</v>
      </c>
      <c r="C46" s="102" t="s">
        <v>1230</v>
      </c>
      <c r="D46" s="103" t="s">
        <v>838</v>
      </c>
      <c r="E46" s="104">
        <v>1</v>
      </c>
      <c r="F46" s="119"/>
      <c r="G46" s="106">
        <f t="shared" si="0"/>
        <v>0</v>
      </c>
    </row>
    <row r="47" spans="1:7" s="107" customFormat="1" ht="12" outlineLevel="1">
      <c r="A47" s="100">
        <v>30</v>
      </c>
      <c r="B47" s="101" t="s">
        <v>1231</v>
      </c>
      <c r="C47" s="102" t="s">
        <v>1232</v>
      </c>
      <c r="D47" s="103" t="s">
        <v>838</v>
      </c>
      <c r="E47" s="104">
        <v>1</v>
      </c>
      <c r="F47" s="119"/>
      <c r="G47" s="106">
        <f t="shared" si="0"/>
        <v>0</v>
      </c>
    </row>
    <row r="48" spans="1:7" s="107" customFormat="1" ht="12" outlineLevel="1">
      <c r="A48" s="100">
        <v>31</v>
      </c>
      <c r="B48" s="101" t="s">
        <v>1233</v>
      </c>
      <c r="C48" s="102" t="s">
        <v>1234</v>
      </c>
      <c r="D48" s="103" t="s">
        <v>838</v>
      </c>
      <c r="E48" s="104">
        <v>10</v>
      </c>
      <c r="F48" s="119"/>
      <c r="G48" s="106">
        <f t="shared" si="0"/>
        <v>0</v>
      </c>
    </row>
    <row r="49" spans="1:7" s="107" customFormat="1" ht="12" outlineLevel="1">
      <c r="A49" s="100">
        <v>32</v>
      </c>
      <c r="B49" s="101" t="s">
        <v>1235</v>
      </c>
      <c r="C49" s="102" t="s">
        <v>1236</v>
      </c>
      <c r="D49" s="103" t="s">
        <v>838</v>
      </c>
      <c r="E49" s="104">
        <v>10</v>
      </c>
      <c r="F49" s="119"/>
      <c r="G49" s="106">
        <f t="shared" si="0"/>
        <v>0</v>
      </c>
    </row>
    <row r="50" spans="1:7" s="107" customFormat="1" ht="24" outlineLevel="1">
      <c r="A50" s="100">
        <v>33</v>
      </c>
      <c r="B50" s="101" t="s">
        <v>1237</v>
      </c>
      <c r="C50" s="102" t="s">
        <v>1238</v>
      </c>
      <c r="D50" s="103" t="s">
        <v>838</v>
      </c>
      <c r="E50" s="104">
        <v>1</v>
      </c>
      <c r="F50" s="119"/>
      <c r="G50" s="106">
        <f t="shared" si="0"/>
        <v>0</v>
      </c>
    </row>
    <row r="51" spans="1:7" s="107" customFormat="1" ht="12" outlineLevel="1">
      <c r="A51" s="100">
        <v>34</v>
      </c>
      <c r="B51" s="101" t="s">
        <v>1239</v>
      </c>
      <c r="C51" s="102" t="s">
        <v>1240</v>
      </c>
      <c r="D51" s="103" t="s">
        <v>13</v>
      </c>
      <c r="E51" s="104">
        <v>1</v>
      </c>
      <c r="F51" s="119"/>
      <c r="G51" s="106">
        <f t="shared" si="0"/>
        <v>0</v>
      </c>
    </row>
    <row r="52" spans="1:7" s="107" customFormat="1" ht="24" outlineLevel="1">
      <c r="A52" s="100">
        <v>35</v>
      </c>
      <c r="B52" s="101" t="s">
        <v>1241</v>
      </c>
      <c r="C52" s="102" t="s">
        <v>1242</v>
      </c>
      <c r="D52" s="103" t="s">
        <v>838</v>
      </c>
      <c r="E52" s="104">
        <v>1</v>
      </c>
      <c r="F52" s="119"/>
      <c r="G52" s="106">
        <f t="shared" si="0"/>
        <v>0</v>
      </c>
    </row>
    <row r="53" spans="1:7" s="107" customFormat="1" ht="24" outlineLevel="1">
      <c r="A53" s="100">
        <v>36</v>
      </c>
      <c r="B53" s="101" t="s">
        <v>1243</v>
      </c>
      <c r="C53" s="102" t="s">
        <v>1244</v>
      </c>
      <c r="D53" s="103" t="s">
        <v>838</v>
      </c>
      <c r="E53" s="104">
        <v>1</v>
      </c>
      <c r="F53" s="119"/>
      <c r="G53" s="106">
        <f t="shared" si="0"/>
        <v>0</v>
      </c>
    </row>
    <row r="54" spans="1:7" s="107" customFormat="1" ht="24" outlineLevel="1">
      <c r="A54" s="100">
        <v>37</v>
      </c>
      <c r="B54" s="101" t="s">
        <v>1245</v>
      </c>
      <c r="C54" s="102" t="s">
        <v>1246</v>
      </c>
      <c r="D54" s="103" t="s">
        <v>838</v>
      </c>
      <c r="E54" s="104">
        <v>1</v>
      </c>
      <c r="F54" s="119"/>
      <c r="G54" s="106">
        <f t="shared" si="0"/>
        <v>0</v>
      </c>
    </row>
    <row r="55" spans="1:7" s="107" customFormat="1" ht="24" outlineLevel="1">
      <c r="A55" s="100">
        <v>38</v>
      </c>
      <c r="B55" s="101" t="s">
        <v>1247</v>
      </c>
      <c r="C55" s="102" t="s">
        <v>1248</v>
      </c>
      <c r="D55" s="103" t="s">
        <v>838</v>
      </c>
      <c r="E55" s="104">
        <v>1</v>
      </c>
      <c r="F55" s="119"/>
      <c r="G55" s="106">
        <f t="shared" si="0"/>
        <v>0</v>
      </c>
    </row>
    <row r="56" spans="1:7" s="107" customFormat="1" ht="12" outlineLevel="1">
      <c r="A56" s="100">
        <v>39</v>
      </c>
      <c r="B56" s="101" t="s">
        <v>1249</v>
      </c>
      <c r="C56" s="102" t="s">
        <v>1250</v>
      </c>
      <c r="D56" s="103" t="s">
        <v>838</v>
      </c>
      <c r="E56" s="104">
        <v>2</v>
      </c>
      <c r="F56" s="119"/>
      <c r="G56" s="106">
        <f t="shared" si="0"/>
        <v>0</v>
      </c>
    </row>
    <row r="57" spans="1:7" s="107" customFormat="1" ht="12" outlineLevel="1">
      <c r="A57" s="100">
        <v>40</v>
      </c>
      <c r="B57" s="101" t="s">
        <v>1251</v>
      </c>
      <c r="C57" s="102" t="s">
        <v>1252</v>
      </c>
      <c r="D57" s="103" t="s">
        <v>838</v>
      </c>
      <c r="E57" s="104">
        <v>2</v>
      </c>
      <c r="F57" s="119"/>
      <c r="G57" s="106">
        <f t="shared" si="0"/>
        <v>0</v>
      </c>
    </row>
    <row r="58" spans="1:7" s="107" customFormat="1" ht="12" outlineLevel="1">
      <c r="A58" s="100">
        <v>41</v>
      </c>
      <c r="B58" s="101" t="s">
        <v>1253</v>
      </c>
      <c r="C58" s="102" t="s">
        <v>1254</v>
      </c>
      <c r="D58" s="103" t="s">
        <v>838</v>
      </c>
      <c r="E58" s="104">
        <v>20</v>
      </c>
      <c r="F58" s="119"/>
      <c r="G58" s="106">
        <f t="shared" si="0"/>
        <v>0</v>
      </c>
    </row>
    <row r="59" spans="1:7" s="107" customFormat="1" ht="12" outlineLevel="1">
      <c r="A59" s="100">
        <v>42</v>
      </c>
      <c r="B59" s="101" t="s">
        <v>1255</v>
      </c>
      <c r="C59" s="102" t="s">
        <v>1256</v>
      </c>
      <c r="D59" s="103" t="s">
        <v>838</v>
      </c>
      <c r="E59" s="104">
        <v>1</v>
      </c>
      <c r="F59" s="119"/>
      <c r="G59" s="106">
        <f t="shared" si="0"/>
        <v>0</v>
      </c>
    </row>
    <row r="60" spans="1:7" s="107" customFormat="1" ht="12" outlineLevel="1">
      <c r="A60" s="100">
        <v>43</v>
      </c>
      <c r="B60" s="101" t="s">
        <v>1257</v>
      </c>
      <c r="C60" s="102" t="s">
        <v>1258</v>
      </c>
      <c r="D60" s="103" t="s">
        <v>838</v>
      </c>
      <c r="E60" s="104">
        <v>3</v>
      </c>
      <c r="F60" s="119"/>
      <c r="G60" s="106">
        <f t="shared" si="0"/>
        <v>0</v>
      </c>
    </row>
    <row r="61" spans="1:7" s="107" customFormat="1" ht="12" outlineLevel="1">
      <c r="A61" s="100">
        <v>44</v>
      </c>
      <c r="B61" s="101" t="s">
        <v>1259</v>
      </c>
      <c r="C61" s="102" t="s">
        <v>1260</v>
      </c>
      <c r="D61" s="103" t="s">
        <v>838</v>
      </c>
      <c r="E61" s="104">
        <v>3</v>
      </c>
      <c r="F61" s="119"/>
      <c r="G61" s="106">
        <f t="shared" si="0"/>
        <v>0</v>
      </c>
    </row>
    <row r="62" spans="1:7" s="107" customFormat="1" ht="24" outlineLevel="1">
      <c r="A62" s="234">
        <v>45</v>
      </c>
      <c r="B62" s="235" t="s">
        <v>1261</v>
      </c>
      <c r="C62" s="121" t="s">
        <v>1262</v>
      </c>
      <c r="D62" s="122" t="s">
        <v>838</v>
      </c>
      <c r="E62" s="123">
        <v>5</v>
      </c>
      <c r="F62" s="124"/>
      <c r="G62" s="125">
        <f t="shared" si="0"/>
        <v>0</v>
      </c>
    </row>
    <row r="63" spans="1:7" s="131" customFormat="1" ht="12" outlineLevel="1">
      <c r="A63" s="236"/>
      <c r="B63" s="237"/>
      <c r="C63" s="126" t="s">
        <v>1264</v>
      </c>
      <c r="D63" s="127"/>
      <c r="E63" s="128"/>
      <c r="F63" s="129"/>
      <c r="G63" s="130">
        <f t="shared" si="0"/>
        <v>0</v>
      </c>
    </row>
    <row r="64" spans="1:7" s="131" customFormat="1" ht="12" outlineLevel="1">
      <c r="A64" s="236"/>
      <c r="B64" s="237"/>
      <c r="C64" s="126" t="s">
        <v>1266</v>
      </c>
      <c r="D64" s="127"/>
      <c r="E64" s="128"/>
      <c r="F64" s="129"/>
      <c r="G64" s="130">
        <f t="shared" si="0"/>
        <v>0</v>
      </c>
    </row>
    <row r="65" spans="1:7" s="131" customFormat="1" ht="12" outlineLevel="1">
      <c r="A65" s="236"/>
      <c r="B65" s="237"/>
      <c r="C65" s="126" t="s">
        <v>1268</v>
      </c>
      <c r="D65" s="127"/>
      <c r="E65" s="128"/>
      <c r="F65" s="129"/>
      <c r="G65" s="130">
        <f t="shared" si="0"/>
        <v>0</v>
      </c>
    </row>
    <row r="66" spans="1:7" s="131" customFormat="1" ht="12" outlineLevel="1">
      <c r="A66" s="236"/>
      <c r="B66" s="237"/>
      <c r="C66" s="126" t="s">
        <v>1270</v>
      </c>
      <c r="D66" s="127"/>
      <c r="E66" s="128"/>
      <c r="F66" s="129"/>
      <c r="G66" s="130">
        <f t="shared" si="0"/>
        <v>0</v>
      </c>
    </row>
    <row r="67" spans="1:7" s="131" customFormat="1" ht="12" outlineLevel="1">
      <c r="A67" s="238"/>
      <c r="B67" s="239"/>
      <c r="C67" s="132" t="s">
        <v>1272</v>
      </c>
      <c r="D67" s="133"/>
      <c r="E67" s="134"/>
      <c r="F67" s="135"/>
      <c r="G67" s="136">
        <f t="shared" si="0"/>
        <v>0</v>
      </c>
    </row>
    <row r="68" spans="1:7" s="107" customFormat="1" ht="24" outlineLevel="1">
      <c r="A68" s="234">
        <v>46</v>
      </c>
      <c r="B68" s="235" t="s">
        <v>1263</v>
      </c>
      <c r="C68" s="121" t="s">
        <v>1274</v>
      </c>
      <c r="D68" s="122" t="s">
        <v>838</v>
      </c>
      <c r="E68" s="123">
        <v>1</v>
      </c>
      <c r="F68" s="124"/>
      <c r="G68" s="125">
        <f t="shared" si="0"/>
        <v>0</v>
      </c>
    </row>
    <row r="69" spans="1:7" s="131" customFormat="1" ht="12" outlineLevel="1">
      <c r="A69" s="236"/>
      <c r="B69" s="237"/>
      <c r="C69" s="126" t="s">
        <v>1276</v>
      </c>
      <c r="D69" s="127"/>
      <c r="E69" s="128"/>
      <c r="F69" s="129"/>
      <c r="G69" s="130">
        <f t="shared" si="0"/>
        <v>0</v>
      </c>
    </row>
    <row r="70" spans="1:7" s="131" customFormat="1" ht="12" outlineLevel="1">
      <c r="A70" s="236"/>
      <c r="B70" s="237"/>
      <c r="C70" s="126" t="s">
        <v>1266</v>
      </c>
      <c r="D70" s="127"/>
      <c r="E70" s="128"/>
      <c r="F70" s="129"/>
      <c r="G70" s="130">
        <f t="shared" si="0"/>
        <v>0</v>
      </c>
    </row>
    <row r="71" spans="1:7" s="131" customFormat="1" ht="12" outlineLevel="1">
      <c r="A71" s="236"/>
      <c r="B71" s="237"/>
      <c r="C71" s="126" t="s">
        <v>1279</v>
      </c>
      <c r="D71" s="127"/>
      <c r="E71" s="128"/>
      <c r="F71" s="129"/>
      <c r="G71" s="130">
        <f t="shared" si="0"/>
        <v>0</v>
      </c>
    </row>
    <row r="72" spans="1:7" s="131" customFormat="1" ht="12" outlineLevel="1">
      <c r="A72" s="236"/>
      <c r="B72" s="237"/>
      <c r="C72" s="126" t="s">
        <v>1281</v>
      </c>
      <c r="D72" s="127"/>
      <c r="E72" s="128"/>
      <c r="F72" s="129"/>
      <c r="G72" s="130">
        <f t="shared" si="0"/>
        <v>0</v>
      </c>
    </row>
    <row r="73" spans="1:7" s="131" customFormat="1" ht="12" outlineLevel="1">
      <c r="A73" s="238"/>
      <c r="B73" s="239"/>
      <c r="C73" s="132" t="s">
        <v>1283</v>
      </c>
      <c r="D73" s="133"/>
      <c r="E73" s="134"/>
      <c r="F73" s="135"/>
      <c r="G73" s="136">
        <f t="shared" si="0"/>
        <v>0</v>
      </c>
    </row>
    <row r="74" spans="1:7" s="107" customFormat="1" ht="24" outlineLevel="1">
      <c r="A74" s="234">
        <v>47</v>
      </c>
      <c r="B74" s="235" t="s">
        <v>1265</v>
      </c>
      <c r="C74" s="121" t="s">
        <v>1285</v>
      </c>
      <c r="D74" s="122" t="s">
        <v>838</v>
      </c>
      <c r="E74" s="123">
        <v>2</v>
      </c>
      <c r="F74" s="124"/>
      <c r="G74" s="125">
        <f t="shared" si="0"/>
        <v>0</v>
      </c>
    </row>
    <row r="75" spans="1:7" s="131" customFormat="1" ht="12" outlineLevel="1">
      <c r="A75" s="236"/>
      <c r="B75" s="237"/>
      <c r="C75" s="126" t="s">
        <v>1287</v>
      </c>
      <c r="D75" s="127"/>
      <c r="E75" s="128"/>
      <c r="F75" s="129"/>
      <c r="G75" s="130">
        <f t="shared" si="0"/>
        <v>0</v>
      </c>
    </row>
    <row r="76" spans="1:7" s="131" customFormat="1" ht="12" outlineLevel="1">
      <c r="A76" s="236"/>
      <c r="B76" s="237"/>
      <c r="C76" s="126" t="s">
        <v>1289</v>
      </c>
      <c r="D76" s="127"/>
      <c r="E76" s="128"/>
      <c r="F76" s="129"/>
      <c r="G76" s="130">
        <f t="shared" si="0"/>
        <v>0</v>
      </c>
    </row>
    <row r="77" spans="1:7" s="131" customFormat="1" ht="12" outlineLevel="1">
      <c r="A77" s="236"/>
      <c r="B77" s="237"/>
      <c r="C77" s="126" t="s">
        <v>1291</v>
      </c>
      <c r="D77" s="127"/>
      <c r="E77" s="128"/>
      <c r="F77" s="129"/>
      <c r="G77" s="130">
        <f t="shared" si="0"/>
        <v>0</v>
      </c>
    </row>
    <row r="78" spans="1:7" s="131" customFormat="1" ht="12" outlineLevel="1">
      <c r="A78" s="238"/>
      <c r="B78" s="239"/>
      <c r="C78" s="132" t="s">
        <v>1293</v>
      </c>
      <c r="D78" s="133"/>
      <c r="E78" s="134"/>
      <c r="F78" s="135"/>
      <c r="G78" s="136">
        <f t="shared" si="0"/>
        <v>0</v>
      </c>
    </row>
    <row r="79" spans="1:7" s="107" customFormat="1" ht="12" outlineLevel="1">
      <c r="A79" s="100">
        <v>48</v>
      </c>
      <c r="B79" s="101" t="s">
        <v>1267</v>
      </c>
      <c r="C79" s="102" t="s">
        <v>1295</v>
      </c>
      <c r="D79" s="103" t="s">
        <v>838</v>
      </c>
      <c r="E79" s="104">
        <v>12</v>
      </c>
      <c r="F79" s="119"/>
      <c r="G79" s="106">
        <f t="shared" si="0"/>
        <v>0</v>
      </c>
    </row>
    <row r="80" spans="1:7" s="107" customFormat="1" ht="12" outlineLevel="1">
      <c r="A80" s="100">
        <v>49</v>
      </c>
      <c r="B80" s="101" t="s">
        <v>1269</v>
      </c>
      <c r="C80" s="102" t="s">
        <v>1297</v>
      </c>
      <c r="D80" s="103" t="s">
        <v>838</v>
      </c>
      <c r="E80" s="104">
        <v>12</v>
      </c>
      <c r="F80" s="119"/>
      <c r="G80" s="106">
        <f t="shared" si="0"/>
        <v>0</v>
      </c>
    </row>
    <row r="81" spans="1:7" s="107" customFormat="1" ht="12" outlineLevel="1">
      <c r="A81" s="100">
        <v>50</v>
      </c>
      <c r="B81" s="101" t="s">
        <v>1271</v>
      </c>
      <c r="C81" s="102" t="s">
        <v>1299</v>
      </c>
      <c r="D81" s="103" t="s">
        <v>838</v>
      </c>
      <c r="E81" s="104">
        <v>6</v>
      </c>
      <c r="F81" s="119"/>
      <c r="G81" s="106">
        <f t="shared" si="0"/>
        <v>0</v>
      </c>
    </row>
    <row r="82" spans="1:7" s="107" customFormat="1" ht="12" outlineLevel="1">
      <c r="A82" s="100">
        <v>51</v>
      </c>
      <c r="B82" s="101" t="s">
        <v>1273</v>
      </c>
      <c r="C82" s="102" t="s">
        <v>1301</v>
      </c>
      <c r="D82" s="103" t="s">
        <v>2</v>
      </c>
      <c r="E82" s="104">
        <v>12</v>
      </c>
      <c r="F82" s="119"/>
      <c r="G82" s="106">
        <f t="shared" si="0"/>
        <v>0</v>
      </c>
    </row>
    <row r="83" spans="1:7" s="107" customFormat="1" ht="12" outlineLevel="1">
      <c r="A83" s="100">
        <v>52</v>
      </c>
      <c r="B83" s="101" t="s">
        <v>1275</v>
      </c>
      <c r="C83" s="102" t="s">
        <v>1303</v>
      </c>
      <c r="D83" s="103" t="s">
        <v>2</v>
      </c>
      <c r="E83" s="104">
        <v>15</v>
      </c>
      <c r="F83" s="119"/>
      <c r="G83" s="106">
        <f t="shared" si="0"/>
        <v>0</v>
      </c>
    </row>
    <row r="84" spans="1:7" s="107" customFormat="1" ht="12" outlineLevel="1">
      <c r="A84" s="100">
        <v>53</v>
      </c>
      <c r="B84" s="101" t="s">
        <v>1277</v>
      </c>
      <c r="C84" s="102" t="s">
        <v>1305</v>
      </c>
      <c r="D84" s="103" t="s">
        <v>2</v>
      </c>
      <c r="E84" s="104">
        <v>15</v>
      </c>
      <c r="F84" s="119"/>
      <c r="G84" s="106">
        <f t="shared" si="0"/>
        <v>0</v>
      </c>
    </row>
    <row r="85" spans="1:7" s="107" customFormat="1" ht="12" outlineLevel="1">
      <c r="A85" s="100">
        <v>54</v>
      </c>
      <c r="B85" s="101" t="s">
        <v>1278</v>
      </c>
      <c r="C85" s="102" t="s">
        <v>1307</v>
      </c>
      <c r="D85" s="103" t="s">
        <v>2</v>
      </c>
      <c r="E85" s="104">
        <v>190</v>
      </c>
      <c r="F85" s="119"/>
      <c r="G85" s="106">
        <f t="shared" si="0"/>
        <v>0</v>
      </c>
    </row>
    <row r="86" spans="1:7" s="107" customFormat="1" ht="12" outlineLevel="1">
      <c r="A86" s="100">
        <v>55</v>
      </c>
      <c r="B86" s="101" t="s">
        <v>1280</v>
      </c>
      <c r="C86" s="102" t="s">
        <v>1309</v>
      </c>
      <c r="D86" s="103" t="s">
        <v>2</v>
      </c>
      <c r="E86" s="104">
        <v>65</v>
      </c>
      <c r="F86" s="119"/>
      <c r="G86" s="106">
        <f t="shared" si="0"/>
        <v>0</v>
      </c>
    </row>
    <row r="87" spans="1:7" s="107" customFormat="1" ht="12" outlineLevel="1">
      <c r="A87" s="100">
        <v>56</v>
      </c>
      <c r="B87" s="101" t="s">
        <v>1282</v>
      </c>
      <c r="C87" s="102" t="s">
        <v>1311</v>
      </c>
      <c r="D87" s="103" t="s">
        <v>2</v>
      </c>
      <c r="E87" s="104">
        <v>25</v>
      </c>
      <c r="F87" s="119"/>
      <c r="G87" s="106">
        <f t="shared" si="0"/>
        <v>0</v>
      </c>
    </row>
    <row r="88" spans="1:7" s="107" customFormat="1" ht="12" outlineLevel="1">
      <c r="A88" s="100">
        <v>57</v>
      </c>
      <c r="B88" s="101" t="s">
        <v>1284</v>
      </c>
      <c r="C88" s="102" t="s">
        <v>1313</v>
      </c>
      <c r="D88" s="103" t="s">
        <v>2</v>
      </c>
      <c r="E88" s="104">
        <v>100</v>
      </c>
      <c r="F88" s="119"/>
      <c r="G88" s="106">
        <f t="shared" si="0"/>
        <v>0</v>
      </c>
    </row>
    <row r="89" spans="1:7" s="107" customFormat="1" ht="12" outlineLevel="1">
      <c r="A89" s="100">
        <v>58</v>
      </c>
      <c r="B89" s="101" t="s">
        <v>1286</v>
      </c>
      <c r="C89" s="102" t="s">
        <v>1315</v>
      </c>
      <c r="D89" s="103" t="s">
        <v>2</v>
      </c>
      <c r="E89" s="104">
        <v>6</v>
      </c>
      <c r="F89" s="119"/>
      <c r="G89" s="106">
        <f t="shared" si="0"/>
        <v>0</v>
      </c>
    </row>
    <row r="90" spans="1:7" s="107" customFormat="1" ht="24" outlineLevel="1">
      <c r="A90" s="100">
        <v>59</v>
      </c>
      <c r="B90" s="101" t="s">
        <v>1288</v>
      </c>
      <c r="C90" s="102" t="s">
        <v>1317</v>
      </c>
      <c r="D90" s="103" t="s">
        <v>838</v>
      </c>
      <c r="E90" s="104">
        <v>2</v>
      </c>
      <c r="F90" s="119"/>
      <c r="G90" s="106">
        <f t="shared" si="0"/>
        <v>0</v>
      </c>
    </row>
    <row r="91" spans="1:7" s="107" customFormat="1" ht="24" outlineLevel="1">
      <c r="A91" s="100">
        <v>60</v>
      </c>
      <c r="B91" s="101" t="s">
        <v>1290</v>
      </c>
      <c r="C91" s="102" t="s">
        <v>1319</v>
      </c>
      <c r="D91" s="103" t="s">
        <v>838</v>
      </c>
      <c r="E91" s="104">
        <v>2</v>
      </c>
      <c r="F91" s="119"/>
      <c r="G91" s="106">
        <f t="shared" si="0"/>
        <v>0</v>
      </c>
    </row>
    <row r="92" spans="1:7" s="107" customFormat="1" ht="24" outlineLevel="1">
      <c r="A92" s="100">
        <v>61</v>
      </c>
      <c r="B92" s="101" t="s">
        <v>1292</v>
      </c>
      <c r="C92" s="102" t="s">
        <v>1321</v>
      </c>
      <c r="D92" s="103" t="s">
        <v>838</v>
      </c>
      <c r="E92" s="104">
        <v>8</v>
      </c>
      <c r="F92" s="119"/>
      <c r="G92" s="106">
        <f t="shared" si="0"/>
        <v>0</v>
      </c>
    </row>
    <row r="93" spans="1:7" s="107" customFormat="1" ht="24" outlineLevel="1">
      <c r="A93" s="100">
        <v>62</v>
      </c>
      <c r="B93" s="101" t="s">
        <v>1294</v>
      </c>
      <c r="C93" s="102" t="s">
        <v>1323</v>
      </c>
      <c r="D93" s="103" t="s">
        <v>838</v>
      </c>
      <c r="E93" s="104">
        <v>2</v>
      </c>
      <c r="F93" s="119"/>
      <c r="G93" s="106">
        <f t="shared" si="0"/>
        <v>0</v>
      </c>
    </row>
    <row r="94" spans="1:7" s="107" customFormat="1" ht="24" outlineLevel="1">
      <c r="A94" s="100">
        <v>63</v>
      </c>
      <c r="B94" s="101" t="s">
        <v>1296</v>
      </c>
      <c r="C94" s="102" t="s">
        <v>1325</v>
      </c>
      <c r="D94" s="103" t="s">
        <v>838</v>
      </c>
      <c r="E94" s="104">
        <v>8</v>
      </c>
      <c r="F94" s="119"/>
      <c r="G94" s="106">
        <f t="shared" si="0"/>
        <v>0</v>
      </c>
    </row>
    <row r="95" spans="1:7" s="107" customFormat="1" ht="24" outlineLevel="1">
      <c r="A95" s="100">
        <v>64</v>
      </c>
      <c r="B95" s="101" t="s">
        <v>1298</v>
      </c>
      <c r="C95" s="102" t="s">
        <v>1327</v>
      </c>
      <c r="D95" s="103" t="s">
        <v>838</v>
      </c>
      <c r="E95" s="104">
        <v>2</v>
      </c>
      <c r="F95" s="119"/>
      <c r="G95" s="106">
        <f t="shared" si="0"/>
        <v>0</v>
      </c>
    </row>
    <row r="96" spans="1:7" s="107" customFormat="1" ht="24" outlineLevel="1">
      <c r="A96" s="100">
        <v>65</v>
      </c>
      <c r="B96" s="101" t="s">
        <v>1300</v>
      </c>
      <c r="C96" s="102" t="s">
        <v>1329</v>
      </c>
      <c r="D96" s="103" t="s">
        <v>838</v>
      </c>
      <c r="E96" s="104">
        <v>4</v>
      </c>
      <c r="F96" s="119"/>
      <c r="G96" s="106">
        <f t="shared" si="0"/>
        <v>0</v>
      </c>
    </row>
    <row r="97" spans="1:7" s="107" customFormat="1" ht="24" outlineLevel="1">
      <c r="A97" s="100">
        <v>66</v>
      </c>
      <c r="B97" s="101" t="s">
        <v>1302</v>
      </c>
      <c r="C97" s="102" t="s">
        <v>1331</v>
      </c>
      <c r="D97" s="103" t="s">
        <v>2</v>
      </c>
      <c r="E97" s="104">
        <v>360</v>
      </c>
      <c r="F97" s="119"/>
      <c r="G97" s="106">
        <f t="shared" si="0"/>
        <v>0</v>
      </c>
    </row>
    <row r="98" spans="1:7" s="107" customFormat="1" ht="24" outlineLevel="1">
      <c r="A98" s="100">
        <v>67</v>
      </c>
      <c r="B98" s="101" t="s">
        <v>1304</v>
      </c>
      <c r="C98" s="102" t="s">
        <v>1333</v>
      </c>
      <c r="D98" s="103" t="s">
        <v>2</v>
      </c>
      <c r="E98" s="104">
        <v>355</v>
      </c>
      <c r="F98" s="119"/>
      <c r="G98" s="106">
        <f t="shared" si="0"/>
        <v>0</v>
      </c>
    </row>
    <row r="99" spans="1:7" s="107" customFormat="1" ht="24" outlineLevel="1">
      <c r="A99" s="100">
        <v>68</v>
      </c>
      <c r="B99" s="101" t="s">
        <v>1306</v>
      </c>
      <c r="C99" s="102" t="s">
        <v>1335</v>
      </c>
      <c r="D99" s="103" t="s">
        <v>2</v>
      </c>
      <c r="E99" s="104">
        <v>395</v>
      </c>
      <c r="F99" s="119"/>
      <c r="G99" s="106">
        <f t="shared" si="0"/>
        <v>0</v>
      </c>
    </row>
    <row r="100" spans="1:7" s="107" customFormat="1" ht="24" outlineLevel="1">
      <c r="A100" s="100">
        <v>69</v>
      </c>
      <c r="B100" s="101" t="s">
        <v>1308</v>
      </c>
      <c r="C100" s="102" t="s">
        <v>1337</v>
      </c>
      <c r="D100" s="103" t="s">
        <v>2</v>
      </c>
      <c r="E100" s="104">
        <v>705</v>
      </c>
      <c r="F100" s="119"/>
      <c r="G100" s="106">
        <f t="shared" si="0"/>
        <v>0</v>
      </c>
    </row>
    <row r="101" spans="1:7" s="107" customFormat="1" ht="12" outlineLevel="1">
      <c r="A101" s="100">
        <v>70</v>
      </c>
      <c r="B101" s="101" t="s">
        <v>1310</v>
      </c>
      <c r="C101" s="102" t="s">
        <v>1339</v>
      </c>
      <c r="D101" s="103" t="s">
        <v>838</v>
      </c>
      <c r="E101" s="104">
        <v>14</v>
      </c>
      <c r="F101" s="119"/>
      <c r="G101" s="106">
        <f t="shared" si="0"/>
        <v>0</v>
      </c>
    </row>
    <row r="102" spans="1:7" s="107" customFormat="1" ht="12" outlineLevel="1">
      <c r="A102" s="100">
        <v>71</v>
      </c>
      <c r="B102" s="101" t="s">
        <v>1312</v>
      </c>
      <c r="C102" s="102" t="s">
        <v>1341</v>
      </c>
      <c r="D102" s="103" t="s">
        <v>838</v>
      </c>
      <c r="E102" s="104">
        <v>322</v>
      </c>
      <c r="F102" s="119"/>
      <c r="G102" s="106">
        <f t="shared" si="0"/>
        <v>0</v>
      </c>
    </row>
    <row r="103" spans="1:7" s="107" customFormat="1" ht="12" outlineLevel="1">
      <c r="A103" s="100">
        <v>72</v>
      </c>
      <c r="B103" s="101" t="s">
        <v>1314</v>
      </c>
      <c r="C103" s="102" t="s">
        <v>1343</v>
      </c>
      <c r="D103" s="103" t="s">
        <v>838</v>
      </c>
      <c r="E103" s="104">
        <v>8</v>
      </c>
      <c r="F103" s="119"/>
      <c r="G103" s="106">
        <f t="shared" si="0"/>
        <v>0</v>
      </c>
    </row>
    <row r="104" spans="1:7" s="107" customFormat="1" ht="24" outlineLevel="1">
      <c r="A104" s="100">
        <v>73</v>
      </c>
      <c r="B104" s="101" t="s">
        <v>1316</v>
      </c>
      <c r="C104" s="102" t="s">
        <v>1345</v>
      </c>
      <c r="D104" s="103" t="s">
        <v>838</v>
      </c>
      <c r="E104" s="104">
        <v>2</v>
      </c>
      <c r="F104" s="119"/>
      <c r="G104" s="106">
        <f t="shared" si="0"/>
        <v>0</v>
      </c>
    </row>
    <row r="105" spans="1:7" s="107" customFormat="1" ht="24" outlineLevel="1">
      <c r="A105" s="100">
        <v>74</v>
      </c>
      <c r="B105" s="101" t="s">
        <v>1318</v>
      </c>
      <c r="C105" s="102" t="s">
        <v>1347</v>
      </c>
      <c r="D105" s="103" t="s">
        <v>838</v>
      </c>
      <c r="E105" s="104">
        <v>22</v>
      </c>
      <c r="F105" s="119"/>
      <c r="G105" s="106">
        <f t="shared" si="0"/>
        <v>0</v>
      </c>
    </row>
    <row r="106" spans="1:7" s="107" customFormat="1" ht="24" outlineLevel="1">
      <c r="A106" s="100">
        <v>75</v>
      </c>
      <c r="B106" s="101" t="s">
        <v>1320</v>
      </c>
      <c r="C106" s="102" t="s">
        <v>1349</v>
      </c>
      <c r="D106" s="103" t="s">
        <v>838</v>
      </c>
      <c r="E106" s="104">
        <v>68</v>
      </c>
      <c r="F106" s="119"/>
      <c r="G106" s="106">
        <f t="shared" si="0"/>
        <v>0</v>
      </c>
    </row>
    <row r="107" spans="1:7" s="107" customFormat="1" ht="24" outlineLevel="1">
      <c r="A107" s="100">
        <v>76</v>
      </c>
      <c r="B107" s="101" t="s">
        <v>1322</v>
      </c>
      <c r="C107" s="102" t="s">
        <v>1351</v>
      </c>
      <c r="D107" s="103" t="s">
        <v>838</v>
      </c>
      <c r="E107" s="104">
        <v>31</v>
      </c>
      <c r="F107" s="119"/>
      <c r="G107" s="106">
        <f t="shared" si="0"/>
        <v>0</v>
      </c>
    </row>
    <row r="108" spans="1:7" s="107" customFormat="1" ht="12" outlineLevel="1">
      <c r="A108" s="100">
        <v>77</v>
      </c>
      <c r="B108" s="101" t="s">
        <v>1324</v>
      </c>
      <c r="C108" s="102" t="s">
        <v>1353</v>
      </c>
      <c r="D108" s="103" t="s">
        <v>838</v>
      </c>
      <c r="E108" s="104">
        <v>31</v>
      </c>
      <c r="F108" s="119"/>
      <c r="G108" s="106">
        <f t="shared" si="0"/>
        <v>0</v>
      </c>
    </row>
    <row r="109" spans="1:7" s="107" customFormat="1" ht="24" outlineLevel="1">
      <c r="A109" s="100">
        <v>78</v>
      </c>
      <c r="B109" s="101" t="s">
        <v>1326</v>
      </c>
      <c r="C109" s="102" t="s">
        <v>1355</v>
      </c>
      <c r="D109" s="103" t="s">
        <v>838</v>
      </c>
      <c r="E109" s="104">
        <v>3</v>
      </c>
      <c r="F109" s="119"/>
      <c r="G109" s="106">
        <f t="shared" si="0"/>
        <v>0</v>
      </c>
    </row>
    <row r="110" spans="1:7" s="107" customFormat="1" ht="24" outlineLevel="1">
      <c r="A110" s="100">
        <v>79</v>
      </c>
      <c r="B110" s="101" t="s">
        <v>1328</v>
      </c>
      <c r="C110" s="102" t="s">
        <v>1357</v>
      </c>
      <c r="D110" s="103" t="s">
        <v>838</v>
      </c>
      <c r="E110" s="104">
        <v>2</v>
      </c>
      <c r="F110" s="119"/>
      <c r="G110" s="106">
        <f t="shared" si="0"/>
        <v>0</v>
      </c>
    </row>
    <row r="111" spans="1:7" s="107" customFormat="1" ht="24" outlineLevel="1">
      <c r="A111" s="100">
        <v>80</v>
      </c>
      <c r="B111" s="101" t="s">
        <v>1330</v>
      </c>
      <c r="C111" s="102" t="s">
        <v>1359</v>
      </c>
      <c r="D111" s="103" t="s">
        <v>838</v>
      </c>
      <c r="E111" s="104">
        <v>1</v>
      </c>
      <c r="F111" s="119"/>
      <c r="G111" s="106">
        <f t="shared" si="0"/>
        <v>0</v>
      </c>
    </row>
    <row r="112" spans="1:7" s="107" customFormat="1" ht="24" outlineLevel="1">
      <c r="A112" s="100">
        <v>81</v>
      </c>
      <c r="B112" s="101" t="s">
        <v>1332</v>
      </c>
      <c r="C112" s="102" t="s">
        <v>1361</v>
      </c>
      <c r="D112" s="103" t="s">
        <v>838</v>
      </c>
      <c r="E112" s="104">
        <v>1</v>
      </c>
      <c r="F112" s="119"/>
      <c r="G112" s="106">
        <f t="shared" si="0"/>
        <v>0</v>
      </c>
    </row>
    <row r="113" spans="1:7" s="107" customFormat="1" ht="24" outlineLevel="1">
      <c r="A113" s="100">
        <v>82</v>
      </c>
      <c r="B113" s="101" t="s">
        <v>1334</v>
      </c>
      <c r="C113" s="102" t="s">
        <v>1363</v>
      </c>
      <c r="D113" s="103" t="s">
        <v>838</v>
      </c>
      <c r="E113" s="104">
        <v>6</v>
      </c>
      <c r="F113" s="119"/>
      <c r="G113" s="106">
        <f t="shared" si="0"/>
        <v>0</v>
      </c>
    </row>
    <row r="114" spans="1:7" s="107" customFormat="1" ht="24" outlineLevel="1">
      <c r="A114" s="100">
        <v>83</v>
      </c>
      <c r="B114" s="101" t="s">
        <v>1336</v>
      </c>
      <c r="C114" s="102" t="s">
        <v>1365</v>
      </c>
      <c r="D114" s="103" t="s">
        <v>838</v>
      </c>
      <c r="E114" s="104">
        <v>3</v>
      </c>
      <c r="F114" s="119"/>
      <c r="G114" s="106">
        <f t="shared" si="0"/>
        <v>0</v>
      </c>
    </row>
    <row r="115" spans="1:7" s="107" customFormat="1" ht="24" outlineLevel="1">
      <c r="A115" s="100">
        <v>84</v>
      </c>
      <c r="B115" s="101" t="s">
        <v>1338</v>
      </c>
      <c r="C115" s="102" t="s">
        <v>1367</v>
      </c>
      <c r="D115" s="103" t="s">
        <v>838</v>
      </c>
      <c r="E115" s="104">
        <v>1</v>
      </c>
      <c r="F115" s="119"/>
      <c r="G115" s="106">
        <f t="shared" si="0"/>
        <v>0</v>
      </c>
    </row>
    <row r="116" spans="1:7" s="107" customFormat="1" ht="24" outlineLevel="1">
      <c r="A116" s="100">
        <v>85</v>
      </c>
      <c r="B116" s="101" t="s">
        <v>1340</v>
      </c>
      <c r="C116" s="102" t="s">
        <v>1369</v>
      </c>
      <c r="D116" s="103" t="s">
        <v>838</v>
      </c>
      <c r="E116" s="104">
        <v>1</v>
      </c>
      <c r="F116" s="119"/>
      <c r="G116" s="106">
        <f t="shared" si="0"/>
        <v>0</v>
      </c>
    </row>
    <row r="117" spans="1:7" s="107" customFormat="1" ht="24" outlineLevel="1">
      <c r="A117" s="100">
        <v>86</v>
      </c>
      <c r="B117" s="101" t="s">
        <v>1342</v>
      </c>
      <c r="C117" s="102" t="s">
        <v>1367</v>
      </c>
      <c r="D117" s="103" t="s">
        <v>838</v>
      </c>
      <c r="E117" s="104">
        <v>9</v>
      </c>
      <c r="F117" s="119"/>
      <c r="G117" s="106">
        <f t="shared" si="0"/>
        <v>0</v>
      </c>
    </row>
    <row r="118" spans="1:7" s="107" customFormat="1" ht="24" outlineLevel="1">
      <c r="A118" s="100">
        <v>87</v>
      </c>
      <c r="B118" s="101" t="s">
        <v>1344</v>
      </c>
      <c r="C118" s="102" t="s">
        <v>1372</v>
      </c>
      <c r="D118" s="103" t="s">
        <v>838</v>
      </c>
      <c r="E118" s="104">
        <v>2</v>
      </c>
      <c r="F118" s="119"/>
      <c r="G118" s="106">
        <f t="shared" si="0"/>
        <v>0</v>
      </c>
    </row>
    <row r="119" spans="1:7" s="107" customFormat="1" ht="24" outlineLevel="1">
      <c r="A119" s="100">
        <v>88</v>
      </c>
      <c r="B119" s="101" t="s">
        <v>1346</v>
      </c>
      <c r="C119" s="102" t="s">
        <v>1374</v>
      </c>
      <c r="D119" s="103" t="s">
        <v>838</v>
      </c>
      <c r="E119" s="104">
        <v>1</v>
      </c>
      <c r="F119" s="119"/>
      <c r="G119" s="106">
        <f t="shared" si="0"/>
        <v>0</v>
      </c>
    </row>
    <row r="120" spans="1:7" s="107" customFormat="1" ht="24" outlineLevel="1">
      <c r="A120" s="100">
        <v>89</v>
      </c>
      <c r="B120" s="101" t="s">
        <v>1348</v>
      </c>
      <c r="C120" s="102" t="s">
        <v>1376</v>
      </c>
      <c r="D120" s="103" t="s">
        <v>838</v>
      </c>
      <c r="E120" s="104">
        <v>1</v>
      </c>
      <c r="F120" s="119"/>
      <c r="G120" s="106">
        <f t="shared" si="0"/>
        <v>0</v>
      </c>
    </row>
    <row r="121" spans="1:7" s="107" customFormat="1" ht="24" outlineLevel="1">
      <c r="A121" s="100">
        <v>90</v>
      </c>
      <c r="B121" s="101" t="s">
        <v>1350</v>
      </c>
      <c r="C121" s="102" t="s">
        <v>1378</v>
      </c>
      <c r="D121" s="103" t="s">
        <v>838</v>
      </c>
      <c r="E121" s="104">
        <v>1</v>
      </c>
      <c r="F121" s="119"/>
      <c r="G121" s="106">
        <f t="shared" si="0"/>
        <v>0</v>
      </c>
    </row>
    <row r="122" spans="1:7" s="107" customFormat="1" ht="24" outlineLevel="1">
      <c r="A122" s="100">
        <v>91</v>
      </c>
      <c r="B122" s="101" t="s">
        <v>1352</v>
      </c>
      <c r="C122" s="102" t="s">
        <v>1380</v>
      </c>
      <c r="D122" s="103" t="s">
        <v>838</v>
      </c>
      <c r="E122" s="104">
        <v>1</v>
      </c>
      <c r="F122" s="119"/>
      <c r="G122" s="106">
        <f t="shared" si="0"/>
        <v>0</v>
      </c>
    </row>
    <row r="123" spans="1:7" s="107" customFormat="1" ht="24" outlineLevel="1">
      <c r="A123" s="100">
        <v>92</v>
      </c>
      <c r="B123" s="101" t="s">
        <v>1354</v>
      </c>
      <c r="C123" s="102" t="s">
        <v>1382</v>
      </c>
      <c r="D123" s="103" t="s">
        <v>838</v>
      </c>
      <c r="E123" s="104">
        <v>1</v>
      </c>
      <c r="F123" s="119"/>
      <c r="G123" s="106">
        <f t="shared" si="0"/>
        <v>0</v>
      </c>
    </row>
    <row r="124" spans="1:7" s="107" customFormat="1" ht="24" outlineLevel="1">
      <c r="A124" s="100">
        <v>93</v>
      </c>
      <c r="B124" s="101" t="s">
        <v>1356</v>
      </c>
      <c r="C124" s="102" t="s">
        <v>1384</v>
      </c>
      <c r="D124" s="103" t="s">
        <v>838</v>
      </c>
      <c r="E124" s="104">
        <v>2</v>
      </c>
      <c r="F124" s="119"/>
      <c r="G124" s="106">
        <f t="shared" si="0"/>
        <v>0</v>
      </c>
    </row>
    <row r="125" spans="1:7" s="107" customFormat="1" ht="24" outlineLevel="1">
      <c r="A125" s="100">
        <v>94</v>
      </c>
      <c r="B125" s="101" t="s">
        <v>1358</v>
      </c>
      <c r="C125" s="102" t="s">
        <v>1386</v>
      </c>
      <c r="D125" s="103" t="s">
        <v>838</v>
      </c>
      <c r="E125" s="104">
        <v>1</v>
      </c>
      <c r="F125" s="119"/>
      <c r="G125" s="106">
        <f t="shared" si="0"/>
        <v>0</v>
      </c>
    </row>
    <row r="126" spans="1:7" s="107" customFormat="1" ht="24" outlineLevel="1">
      <c r="A126" s="100">
        <v>95</v>
      </c>
      <c r="B126" s="101" t="s">
        <v>1360</v>
      </c>
      <c r="C126" s="102" t="s">
        <v>1388</v>
      </c>
      <c r="D126" s="103" t="s">
        <v>838</v>
      </c>
      <c r="E126" s="104">
        <v>6</v>
      </c>
      <c r="F126" s="119"/>
      <c r="G126" s="106">
        <f t="shared" si="0"/>
        <v>0</v>
      </c>
    </row>
    <row r="127" spans="1:7" s="107" customFormat="1" ht="24" outlineLevel="1">
      <c r="A127" s="100">
        <v>96</v>
      </c>
      <c r="B127" s="101" t="s">
        <v>1362</v>
      </c>
      <c r="C127" s="102" t="s">
        <v>1390</v>
      </c>
      <c r="D127" s="103" t="s">
        <v>838</v>
      </c>
      <c r="E127" s="104">
        <v>377</v>
      </c>
      <c r="F127" s="119"/>
      <c r="G127" s="106">
        <f t="shared" si="0"/>
        <v>0</v>
      </c>
    </row>
    <row r="128" spans="1:7" s="107" customFormat="1" ht="24" outlineLevel="1">
      <c r="A128" s="100">
        <v>97</v>
      </c>
      <c r="B128" s="101" t="s">
        <v>1364</v>
      </c>
      <c r="C128" s="102" t="s">
        <v>1391</v>
      </c>
      <c r="D128" s="103" t="s">
        <v>838</v>
      </c>
      <c r="E128" s="104">
        <v>20</v>
      </c>
      <c r="F128" s="119"/>
      <c r="G128" s="106">
        <f t="shared" si="0"/>
        <v>0</v>
      </c>
    </row>
    <row r="129" spans="1:7" s="107" customFormat="1" ht="24" outlineLevel="1">
      <c r="A129" s="100">
        <v>98</v>
      </c>
      <c r="B129" s="101" t="s">
        <v>1366</v>
      </c>
      <c r="C129" s="102" t="s">
        <v>1392</v>
      </c>
      <c r="D129" s="103" t="s">
        <v>2</v>
      </c>
      <c r="E129" s="104">
        <v>360</v>
      </c>
      <c r="F129" s="119"/>
      <c r="G129" s="106">
        <f t="shared" si="0"/>
        <v>0</v>
      </c>
    </row>
    <row r="130" spans="1:7" s="107" customFormat="1" ht="24" outlineLevel="1">
      <c r="A130" s="100">
        <v>99</v>
      </c>
      <c r="B130" s="101" t="s">
        <v>1368</v>
      </c>
      <c r="C130" s="102" t="s">
        <v>1393</v>
      </c>
      <c r="D130" s="103" t="s">
        <v>2</v>
      </c>
      <c r="E130" s="104">
        <v>355</v>
      </c>
      <c r="F130" s="119"/>
      <c r="G130" s="106">
        <f t="shared" si="0"/>
        <v>0</v>
      </c>
    </row>
    <row r="131" spans="1:7" s="107" customFormat="1" ht="24" outlineLevel="1">
      <c r="A131" s="100">
        <v>100</v>
      </c>
      <c r="B131" s="101" t="s">
        <v>1370</v>
      </c>
      <c r="C131" s="102" t="s">
        <v>1394</v>
      </c>
      <c r="D131" s="103" t="s">
        <v>2</v>
      </c>
      <c r="E131" s="104">
        <v>15</v>
      </c>
      <c r="F131" s="119"/>
      <c r="G131" s="106">
        <f>E131*F131</f>
        <v>0</v>
      </c>
    </row>
    <row r="132" spans="1:7" s="107" customFormat="1" ht="24" outlineLevel="1">
      <c r="A132" s="100">
        <v>101</v>
      </c>
      <c r="B132" s="101" t="s">
        <v>1371</v>
      </c>
      <c r="C132" s="102" t="s">
        <v>1395</v>
      </c>
      <c r="D132" s="103" t="s">
        <v>2</v>
      </c>
      <c r="E132" s="104">
        <v>15</v>
      </c>
      <c r="F132" s="119"/>
      <c r="G132" s="106">
        <f>E132*F132</f>
        <v>0</v>
      </c>
    </row>
    <row r="133" spans="1:7" s="107" customFormat="1" ht="24" outlineLevel="1">
      <c r="A133" s="100">
        <v>102</v>
      </c>
      <c r="B133" s="101" t="s">
        <v>1373</v>
      </c>
      <c r="C133" s="102" t="s">
        <v>1396</v>
      </c>
      <c r="D133" s="103" t="s">
        <v>2</v>
      </c>
      <c r="E133" s="104">
        <v>190</v>
      </c>
      <c r="F133" s="119"/>
      <c r="G133" s="106">
        <f t="shared" si="0"/>
        <v>0</v>
      </c>
    </row>
    <row r="134" spans="1:7" s="107" customFormat="1" ht="24" outlineLevel="1">
      <c r="A134" s="100">
        <v>103</v>
      </c>
      <c r="B134" s="101" t="s">
        <v>1375</v>
      </c>
      <c r="C134" s="102" t="s">
        <v>1397</v>
      </c>
      <c r="D134" s="103" t="s">
        <v>2</v>
      </c>
      <c r="E134" s="104">
        <v>65</v>
      </c>
      <c r="F134" s="119"/>
      <c r="G134" s="106">
        <f t="shared" si="0"/>
        <v>0</v>
      </c>
    </row>
    <row r="135" spans="1:7" s="107" customFormat="1" ht="12" outlineLevel="1">
      <c r="A135" s="100">
        <v>104</v>
      </c>
      <c r="B135" s="101" t="s">
        <v>1377</v>
      </c>
      <c r="C135" s="102" t="s">
        <v>1398</v>
      </c>
      <c r="D135" s="103" t="s">
        <v>2</v>
      </c>
      <c r="E135" s="104">
        <v>25</v>
      </c>
      <c r="F135" s="119"/>
      <c r="G135" s="106">
        <f t="shared" si="0"/>
        <v>0</v>
      </c>
    </row>
    <row r="136" spans="1:7" s="107" customFormat="1" ht="12" outlineLevel="1">
      <c r="A136" s="100">
        <v>105</v>
      </c>
      <c r="B136" s="101" t="s">
        <v>1379</v>
      </c>
      <c r="C136" s="102" t="s">
        <v>1399</v>
      </c>
      <c r="D136" s="103" t="s">
        <v>2</v>
      </c>
      <c r="E136" s="104">
        <v>100</v>
      </c>
      <c r="F136" s="119"/>
      <c r="G136" s="106">
        <f t="shared" si="0"/>
        <v>0</v>
      </c>
    </row>
    <row r="137" spans="1:7" s="107" customFormat="1" ht="12" outlineLevel="1">
      <c r="A137" s="100">
        <v>106</v>
      </c>
      <c r="B137" s="101" t="s">
        <v>1381</v>
      </c>
      <c r="C137" s="102" t="s">
        <v>1400</v>
      </c>
      <c r="D137" s="103" t="s">
        <v>2</v>
      </c>
      <c r="E137" s="104">
        <v>6</v>
      </c>
      <c r="F137" s="119"/>
      <c r="G137" s="106">
        <f t="shared" si="0"/>
        <v>0</v>
      </c>
    </row>
    <row r="138" spans="1:7" s="107" customFormat="1" ht="12" outlineLevel="1">
      <c r="A138" s="100">
        <v>107</v>
      </c>
      <c r="B138" s="101" t="s">
        <v>1383</v>
      </c>
      <c r="C138" s="102" t="s">
        <v>1401</v>
      </c>
      <c r="D138" s="103" t="s">
        <v>2</v>
      </c>
      <c r="E138" s="104">
        <v>422</v>
      </c>
      <c r="F138" s="119"/>
      <c r="G138" s="106">
        <f t="shared" si="0"/>
        <v>0</v>
      </c>
    </row>
    <row r="139" spans="1:7" s="107" customFormat="1" ht="12" outlineLevel="1">
      <c r="A139" s="100">
        <v>108</v>
      </c>
      <c r="B139" s="101" t="s">
        <v>1385</v>
      </c>
      <c r="C139" s="102" t="s">
        <v>1402</v>
      </c>
      <c r="D139" s="103" t="s">
        <v>2</v>
      </c>
      <c r="E139" s="104">
        <v>12</v>
      </c>
      <c r="F139" s="119"/>
      <c r="G139" s="106">
        <f t="shared" si="0"/>
        <v>0</v>
      </c>
    </row>
    <row r="140" spans="1:7" s="107" customFormat="1" ht="12" outlineLevel="1">
      <c r="A140" s="100">
        <v>109</v>
      </c>
      <c r="B140" s="101" t="s">
        <v>1387</v>
      </c>
      <c r="C140" s="102" t="s">
        <v>1403</v>
      </c>
      <c r="D140" s="103" t="s">
        <v>2</v>
      </c>
      <c r="E140" s="104">
        <v>6</v>
      </c>
      <c r="F140" s="119"/>
      <c r="G140" s="106">
        <f t="shared" si="0"/>
        <v>0</v>
      </c>
    </row>
    <row r="141" spans="1:7" s="107" customFormat="1" ht="12" outlineLevel="1">
      <c r="A141" s="100">
        <v>110</v>
      </c>
      <c r="B141" s="101" t="s">
        <v>1389</v>
      </c>
      <c r="C141" s="102" t="s">
        <v>1404</v>
      </c>
      <c r="D141" s="103" t="s">
        <v>14</v>
      </c>
      <c r="E141" s="104">
        <v>1</v>
      </c>
      <c r="F141" s="119"/>
      <c r="G141" s="106">
        <f t="shared" si="0"/>
        <v>0</v>
      </c>
    </row>
    <row r="142" spans="1:7" s="107" customFormat="1" ht="12" outlineLevel="1">
      <c r="A142" s="100">
        <v>111</v>
      </c>
      <c r="B142" s="101" t="s">
        <v>3204</v>
      </c>
      <c r="C142" s="102" t="s">
        <v>3205</v>
      </c>
      <c r="D142" s="103" t="s">
        <v>0</v>
      </c>
      <c r="E142" s="104">
        <v>3.39</v>
      </c>
      <c r="F142" s="39"/>
      <c r="G142" s="106">
        <f t="shared" ref="G142" si="1">E142*F142</f>
        <v>0</v>
      </c>
    </row>
    <row r="143" spans="1:7" s="115" customFormat="1" ht="12" outlineLevel="1">
      <c r="A143" s="108"/>
      <c r="B143" s="109"/>
      <c r="C143" s="110"/>
      <c r="D143" s="111"/>
      <c r="E143" s="112"/>
      <c r="F143" s="113"/>
      <c r="G143"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42"/>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1"/>
  <cols>
    <col min="1" max="1" width="5.140625" style="87" customWidth="1"/>
    <col min="2" max="2" width="12.7109375" style="87" customWidth="1"/>
    <col min="3" max="3" width="57.85546875" style="87" customWidth="1"/>
    <col min="4" max="4" width="4.28515625" style="87" customWidth="1"/>
    <col min="5" max="5" width="13.28515625" style="87" customWidth="1"/>
    <col min="6" max="7" width="15.5703125" style="87" customWidth="1"/>
    <col min="8" max="8" width="18.140625" style="87" customWidth="1"/>
    <col min="9" max="16384" width="9.140625" style="87"/>
  </cols>
  <sheetData>
    <row r="1" spans="1:10" s="78" customFormat="1" ht="21.6" customHeight="1">
      <c r="A1" s="74"/>
      <c r="B1" s="75"/>
      <c r="C1" s="230" t="s">
        <v>2246</v>
      </c>
      <c r="D1" s="75"/>
      <c r="E1" s="76"/>
      <c r="F1" s="76"/>
      <c r="G1" s="137"/>
      <c r="H1" s="77"/>
    </row>
    <row r="2" spans="1:10" s="79" customFormat="1" ht="21.6" customHeight="1">
      <c r="A2" s="74"/>
      <c r="B2" s="75"/>
      <c r="C2" s="232" t="s">
        <v>1407</v>
      </c>
      <c r="D2" s="75"/>
      <c r="E2" s="76"/>
      <c r="F2" s="76"/>
      <c r="G2" s="137"/>
      <c r="H2" s="77"/>
    </row>
    <row r="3" spans="1:10" s="84" customFormat="1" ht="29.25" customHeight="1" thickBot="1">
      <c r="A3" s="80" t="s">
        <v>59</v>
      </c>
      <c r="B3" s="81" t="s">
        <v>11</v>
      </c>
      <c r="C3" s="82" t="s">
        <v>17</v>
      </c>
      <c r="D3" s="83" t="s">
        <v>4</v>
      </c>
      <c r="E3" s="80" t="s">
        <v>273</v>
      </c>
      <c r="F3" s="138" t="s">
        <v>1405</v>
      </c>
      <c r="G3" s="138" t="s">
        <v>1406</v>
      </c>
      <c r="H3" s="80" t="s">
        <v>15</v>
      </c>
    </row>
    <row r="4" spans="1:10" s="84" customFormat="1" ht="29.25" customHeight="1">
      <c r="A4" s="286"/>
      <c r="B4" s="287"/>
      <c r="C4" s="288"/>
      <c r="D4" s="289"/>
      <c r="E4" s="286"/>
      <c r="F4" s="290"/>
      <c r="G4" s="290"/>
      <c r="H4" s="286"/>
    </row>
    <row r="5" spans="1:10" s="308" customFormat="1" ht="29.25" customHeight="1">
      <c r="A5" s="303"/>
      <c r="B5" s="304"/>
      <c r="C5" s="302" t="s">
        <v>3149</v>
      </c>
      <c r="D5" s="305"/>
      <c r="E5" s="303"/>
      <c r="F5" s="317"/>
      <c r="G5" s="317"/>
      <c r="H5" s="303"/>
    </row>
    <row r="6" spans="1:10" s="306" customFormat="1" ht="23.25" customHeight="1">
      <c r="A6" s="303"/>
      <c r="B6" s="304"/>
      <c r="C6" s="302" t="s">
        <v>3137</v>
      </c>
      <c r="D6" s="305"/>
      <c r="E6" s="303"/>
      <c r="F6" s="303"/>
      <c r="G6" s="303"/>
      <c r="H6" s="303"/>
    </row>
    <row r="8" spans="1:10" s="93" customFormat="1" ht="17.25" customHeight="1">
      <c r="A8" s="88"/>
      <c r="B8" s="89">
        <v>741</v>
      </c>
      <c r="C8" s="89" t="s">
        <v>1407</v>
      </c>
      <c r="D8" s="90"/>
      <c r="E8" s="91"/>
      <c r="F8" s="91"/>
      <c r="G8" s="92"/>
      <c r="H8" s="92">
        <f>SUBTOTAL(9,H10:H242)</f>
        <v>0</v>
      </c>
    </row>
    <row r="9" spans="1:10" s="23" customFormat="1" ht="29.25">
      <c r="A9" s="24"/>
      <c r="B9" s="26"/>
      <c r="C9" s="313" t="s">
        <v>3158</v>
      </c>
      <c r="D9" s="25"/>
      <c r="E9" s="27"/>
      <c r="F9" s="28"/>
      <c r="G9" s="27"/>
      <c r="H9" s="28"/>
      <c r="I9" s="29"/>
      <c r="J9" s="269"/>
    </row>
    <row r="10" spans="1:10" s="99" customFormat="1" ht="16.5" customHeight="1">
      <c r="A10" s="94"/>
      <c r="B10" s="95" t="s">
        <v>1408</v>
      </c>
      <c r="C10" s="95" t="s">
        <v>2481</v>
      </c>
      <c r="D10" s="86"/>
      <c r="E10" s="96"/>
      <c r="F10" s="97"/>
      <c r="G10" s="97"/>
      <c r="H10" s="98">
        <f>SUBTOTAL(9,H11:H14)</f>
        <v>0</v>
      </c>
    </row>
    <row r="11" spans="1:10" s="107" customFormat="1" ht="12" outlineLevel="1">
      <c r="A11" s="100">
        <v>1</v>
      </c>
      <c r="B11" s="101" t="s">
        <v>2222</v>
      </c>
      <c r="C11" s="120" t="s">
        <v>2046</v>
      </c>
      <c r="D11" s="117" t="s">
        <v>838</v>
      </c>
      <c r="E11" s="118">
        <v>3</v>
      </c>
      <c r="F11" s="119"/>
      <c r="G11" s="119"/>
      <c r="H11" s="106">
        <f>E11*(F11+G11)</f>
        <v>0</v>
      </c>
    </row>
    <row r="12" spans="1:10" s="107" customFormat="1" ht="12" outlineLevel="1">
      <c r="A12" s="100">
        <v>2</v>
      </c>
      <c r="B12" s="101" t="s">
        <v>2223</v>
      </c>
      <c r="C12" s="102" t="s">
        <v>2047</v>
      </c>
      <c r="D12" s="103" t="s">
        <v>838</v>
      </c>
      <c r="E12" s="104">
        <v>1</v>
      </c>
      <c r="F12" s="119"/>
      <c r="G12" s="119"/>
      <c r="H12" s="106">
        <f t="shared" ref="H12:H66" si="0">E12*(F12+G12)</f>
        <v>0</v>
      </c>
    </row>
    <row r="13" spans="1:10" s="107" customFormat="1" ht="12" outlineLevel="1">
      <c r="A13" s="100">
        <v>3</v>
      </c>
      <c r="B13" s="101" t="s">
        <v>2224</v>
      </c>
      <c r="C13" s="102" t="s">
        <v>2048</v>
      </c>
      <c r="D13" s="103" t="s">
        <v>838</v>
      </c>
      <c r="E13" s="104">
        <v>1</v>
      </c>
      <c r="F13" s="119"/>
      <c r="G13" s="119"/>
      <c r="H13" s="106">
        <f t="shared" si="0"/>
        <v>0</v>
      </c>
    </row>
    <row r="14" spans="1:10" s="107" customFormat="1" ht="12" outlineLevel="1">
      <c r="A14" s="100">
        <v>4</v>
      </c>
      <c r="B14" s="101" t="s">
        <v>2225</v>
      </c>
      <c r="C14" s="102" t="s">
        <v>2049</v>
      </c>
      <c r="D14" s="103" t="s">
        <v>838</v>
      </c>
      <c r="E14" s="104">
        <v>1</v>
      </c>
      <c r="F14" s="119"/>
      <c r="G14" s="119"/>
      <c r="H14" s="106">
        <f t="shared" si="0"/>
        <v>0</v>
      </c>
    </row>
    <row r="15" spans="1:10" s="99" customFormat="1" ht="16.5" customHeight="1">
      <c r="A15" s="94"/>
      <c r="B15" s="95" t="s">
        <v>1409</v>
      </c>
      <c r="C15" s="95" t="s">
        <v>2482</v>
      </c>
      <c r="D15" s="86" t="s">
        <v>1421</v>
      </c>
      <c r="E15" s="96"/>
      <c r="F15" s="97"/>
      <c r="G15" s="97"/>
      <c r="H15" s="98">
        <f>SUBTOTAL(9,H16:H73)</f>
        <v>0</v>
      </c>
    </row>
    <row r="16" spans="1:10" s="107" customFormat="1" ht="12" outlineLevel="1">
      <c r="A16" s="100">
        <v>1</v>
      </c>
      <c r="B16" s="101" t="s">
        <v>2226</v>
      </c>
      <c r="C16" s="102" t="s">
        <v>2050</v>
      </c>
      <c r="D16" s="103" t="s">
        <v>838</v>
      </c>
      <c r="E16" s="104">
        <v>2</v>
      </c>
      <c r="F16" s="119"/>
      <c r="G16" s="119"/>
      <c r="H16" s="106">
        <f t="shared" si="0"/>
        <v>0</v>
      </c>
    </row>
    <row r="17" spans="1:8" s="107" customFormat="1" ht="12" outlineLevel="1">
      <c r="A17" s="100">
        <v>2</v>
      </c>
      <c r="B17" s="101" t="s">
        <v>2227</v>
      </c>
      <c r="C17" s="102" t="s">
        <v>2051</v>
      </c>
      <c r="D17" s="103" t="s">
        <v>838</v>
      </c>
      <c r="E17" s="104">
        <v>198</v>
      </c>
      <c r="F17" s="119"/>
      <c r="G17" s="119"/>
      <c r="H17" s="106">
        <f t="shared" ref="H17:H41" si="1">E17*(F17+G17)</f>
        <v>0</v>
      </c>
    </row>
    <row r="18" spans="1:8" s="107" customFormat="1" ht="12" outlineLevel="1">
      <c r="A18" s="100">
        <v>3</v>
      </c>
      <c r="B18" s="101" t="s">
        <v>2228</v>
      </c>
      <c r="C18" s="102" t="s">
        <v>2052</v>
      </c>
      <c r="D18" s="103" t="s">
        <v>838</v>
      </c>
      <c r="E18" s="104">
        <v>12</v>
      </c>
      <c r="F18" s="119"/>
      <c r="G18" s="119"/>
      <c r="H18" s="106">
        <f t="shared" si="1"/>
        <v>0</v>
      </c>
    </row>
    <row r="19" spans="1:8" s="107" customFormat="1" ht="12" outlineLevel="1">
      <c r="A19" s="100">
        <v>4</v>
      </c>
      <c r="B19" s="101" t="s">
        <v>2229</v>
      </c>
      <c r="C19" s="102" t="s">
        <v>2053</v>
      </c>
      <c r="D19" s="103" t="s">
        <v>838</v>
      </c>
      <c r="E19" s="104">
        <v>1</v>
      </c>
      <c r="F19" s="119"/>
      <c r="G19" s="119"/>
      <c r="H19" s="106">
        <f t="shared" si="1"/>
        <v>0</v>
      </c>
    </row>
    <row r="20" spans="1:8" s="107" customFormat="1" ht="12" outlineLevel="1">
      <c r="A20" s="100">
        <v>5</v>
      </c>
      <c r="B20" s="101" t="s">
        <v>2230</v>
      </c>
      <c r="C20" s="102" t="s">
        <v>2054</v>
      </c>
      <c r="D20" s="103" t="s">
        <v>838</v>
      </c>
      <c r="E20" s="104">
        <v>1</v>
      </c>
      <c r="F20" s="119"/>
      <c r="G20" s="119"/>
      <c r="H20" s="106">
        <f t="shared" si="1"/>
        <v>0</v>
      </c>
    </row>
    <row r="21" spans="1:8" s="107" customFormat="1" ht="12" outlineLevel="1">
      <c r="A21" s="100">
        <v>6</v>
      </c>
      <c r="B21" s="101" t="s">
        <v>2231</v>
      </c>
      <c r="C21" s="102" t="s">
        <v>2055</v>
      </c>
      <c r="D21" s="103" t="s">
        <v>838</v>
      </c>
      <c r="E21" s="104">
        <v>1</v>
      </c>
      <c r="F21" s="119"/>
      <c r="G21" s="119"/>
      <c r="H21" s="106">
        <f t="shared" si="1"/>
        <v>0</v>
      </c>
    </row>
    <row r="22" spans="1:8" s="107" customFormat="1" ht="12" outlineLevel="1">
      <c r="A22" s="100">
        <v>7</v>
      </c>
      <c r="B22" s="101" t="s">
        <v>2483</v>
      </c>
      <c r="C22" s="102" t="s">
        <v>2056</v>
      </c>
      <c r="D22" s="103" t="s">
        <v>838</v>
      </c>
      <c r="E22" s="104">
        <v>1</v>
      </c>
      <c r="F22" s="119"/>
      <c r="G22" s="119"/>
      <c r="H22" s="106">
        <f t="shared" si="1"/>
        <v>0</v>
      </c>
    </row>
    <row r="23" spans="1:8" s="107" customFormat="1" ht="24" outlineLevel="1">
      <c r="A23" s="100">
        <v>8</v>
      </c>
      <c r="B23" s="101" t="s">
        <v>2484</v>
      </c>
      <c r="C23" s="102" t="s">
        <v>2057</v>
      </c>
      <c r="D23" s="103" t="s">
        <v>838</v>
      </c>
      <c r="E23" s="104">
        <v>1</v>
      </c>
      <c r="F23" s="119"/>
      <c r="G23" s="119"/>
      <c r="H23" s="106">
        <f t="shared" si="1"/>
        <v>0</v>
      </c>
    </row>
    <row r="24" spans="1:8" s="107" customFormat="1" ht="12" outlineLevel="1">
      <c r="A24" s="100">
        <v>9</v>
      </c>
      <c r="B24" s="101" t="s">
        <v>2485</v>
      </c>
      <c r="C24" s="102" t="s">
        <v>2058</v>
      </c>
      <c r="D24" s="103" t="s">
        <v>838</v>
      </c>
      <c r="E24" s="104">
        <v>5</v>
      </c>
      <c r="F24" s="119"/>
      <c r="G24" s="119"/>
      <c r="H24" s="106">
        <f t="shared" si="1"/>
        <v>0</v>
      </c>
    </row>
    <row r="25" spans="1:8" s="107" customFormat="1" ht="12" outlineLevel="1">
      <c r="A25" s="100">
        <v>10</v>
      </c>
      <c r="B25" s="101" t="s">
        <v>2486</v>
      </c>
      <c r="C25" s="102" t="s">
        <v>2059</v>
      </c>
      <c r="D25" s="103" t="s">
        <v>838</v>
      </c>
      <c r="E25" s="104">
        <v>47</v>
      </c>
      <c r="F25" s="119"/>
      <c r="G25" s="119"/>
      <c r="H25" s="106">
        <f t="shared" si="1"/>
        <v>0</v>
      </c>
    </row>
    <row r="26" spans="1:8" s="107" customFormat="1" ht="12" outlineLevel="1">
      <c r="A26" s="100">
        <v>11</v>
      </c>
      <c r="B26" s="101" t="s">
        <v>2487</v>
      </c>
      <c r="C26" s="102" t="s">
        <v>2060</v>
      </c>
      <c r="D26" s="103" t="s">
        <v>838</v>
      </c>
      <c r="E26" s="104">
        <v>79</v>
      </c>
      <c r="F26" s="119"/>
      <c r="G26" s="119"/>
      <c r="H26" s="106">
        <f t="shared" si="1"/>
        <v>0</v>
      </c>
    </row>
    <row r="27" spans="1:8" s="107" customFormat="1" ht="12" outlineLevel="1">
      <c r="A27" s="100">
        <v>12</v>
      </c>
      <c r="B27" s="101" t="s">
        <v>2488</v>
      </c>
      <c r="C27" s="102" t="s">
        <v>2061</v>
      </c>
      <c r="D27" s="103" t="s">
        <v>838</v>
      </c>
      <c r="E27" s="104">
        <v>1</v>
      </c>
      <c r="F27" s="119"/>
      <c r="G27" s="119"/>
      <c r="H27" s="106">
        <f t="shared" si="1"/>
        <v>0</v>
      </c>
    </row>
    <row r="28" spans="1:8" s="107" customFormat="1" ht="12" outlineLevel="1">
      <c r="A28" s="100">
        <v>13</v>
      </c>
      <c r="B28" s="101" t="s">
        <v>2489</v>
      </c>
      <c r="C28" s="102" t="s">
        <v>2062</v>
      </c>
      <c r="D28" s="103" t="s">
        <v>838</v>
      </c>
      <c r="E28" s="104">
        <v>2</v>
      </c>
      <c r="F28" s="119"/>
      <c r="G28" s="119"/>
      <c r="H28" s="106">
        <f t="shared" si="1"/>
        <v>0</v>
      </c>
    </row>
    <row r="29" spans="1:8" s="107" customFormat="1" ht="12" outlineLevel="1">
      <c r="A29" s="100">
        <v>14</v>
      </c>
      <c r="B29" s="101" t="s">
        <v>2490</v>
      </c>
      <c r="C29" s="102" t="s">
        <v>2063</v>
      </c>
      <c r="D29" s="103" t="s">
        <v>838</v>
      </c>
      <c r="E29" s="104">
        <v>1</v>
      </c>
      <c r="F29" s="119"/>
      <c r="G29" s="119"/>
      <c r="H29" s="106">
        <f t="shared" si="1"/>
        <v>0</v>
      </c>
    </row>
    <row r="30" spans="1:8" s="107" customFormat="1" ht="12" outlineLevel="1">
      <c r="A30" s="100">
        <v>15</v>
      </c>
      <c r="B30" s="101" t="s">
        <v>2491</v>
      </c>
      <c r="C30" s="102" t="s">
        <v>2064</v>
      </c>
      <c r="D30" s="103" t="s">
        <v>838</v>
      </c>
      <c r="E30" s="104">
        <v>3</v>
      </c>
      <c r="F30" s="119"/>
      <c r="G30" s="119"/>
      <c r="H30" s="106">
        <f t="shared" si="1"/>
        <v>0</v>
      </c>
    </row>
    <row r="31" spans="1:8" s="107" customFormat="1" ht="12" outlineLevel="1">
      <c r="A31" s="100">
        <v>16</v>
      </c>
      <c r="B31" s="101" t="s">
        <v>2492</v>
      </c>
      <c r="C31" s="102" t="s">
        <v>2065</v>
      </c>
      <c r="D31" s="103" t="s">
        <v>838</v>
      </c>
      <c r="E31" s="104">
        <v>5</v>
      </c>
      <c r="F31" s="119"/>
      <c r="G31" s="119"/>
      <c r="H31" s="106">
        <f t="shared" si="1"/>
        <v>0</v>
      </c>
    </row>
    <row r="32" spans="1:8" s="107" customFormat="1" ht="12" outlineLevel="1">
      <c r="A32" s="100">
        <v>17</v>
      </c>
      <c r="B32" s="101" t="s">
        <v>2493</v>
      </c>
      <c r="C32" s="102" t="s">
        <v>2066</v>
      </c>
      <c r="D32" s="103" t="s">
        <v>838</v>
      </c>
      <c r="E32" s="104">
        <v>4</v>
      </c>
      <c r="F32" s="119"/>
      <c r="G32" s="119"/>
      <c r="H32" s="106">
        <f t="shared" si="1"/>
        <v>0</v>
      </c>
    </row>
    <row r="33" spans="1:8" s="107" customFormat="1" ht="12" outlineLevel="1">
      <c r="A33" s="100">
        <v>18</v>
      </c>
      <c r="B33" s="101" t="s">
        <v>2494</v>
      </c>
      <c r="C33" s="102" t="s">
        <v>2067</v>
      </c>
      <c r="D33" s="103" t="s">
        <v>838</v>
      </c>
      <c r="E33" s="104">
        <v>1</v>
      </c>
      <c r="F33" s="119"/>
      <c r="G33" s="119"/>
      <c r="H33" s="106">
        <f t="shared" si="1"/>
        <v>0</v>
      </c>
    </row>
    <row r="34" spans="1:8" s="107" customFormat="1" ht="12" outlineLevel="1">
      <c r="A34" s="100">
        <v>19</v>
      </c>
      <c r="B34" s="101" t="s">
        <v>2495</v>
      </c>
      <c r="C34" s="102" t="s">
        <v>2068</v>
      </c>
      <c r="D34" s="103" t="s">
        <v>838</v>
      </c>
      <c r="E34" s="104">
        <v>8</v>
      </c>
      <c r="F34" s="119"/>
      <c r="G34" s="119"/>
      <c r="H34" s="106">
        <f t="shared" si="1"/>
        <v>0</v>
      </c>
    </row>
    <row r="35" spans="1:8" s="107" customFormat="1" ht="12" outlineLevel="1">
      <c r="A35" s="100">
        <v>20</v>
      </c>
      <c r="B35" s="101" t="s">
        <v>2496</v>
      </c>
      <c r="C35" s="102" t="s">
        <v>2069</v>
      </c>
      <c r="D35" s="103" t="s">
        <v>838</v>
      </c>
      <c r="E35" s="104">
        <v>6</v>
      </c>
      <c r="F35" s="119"/>
      <c r="G35" s="119"/>
      <c r="H35" s="106">
        <f t="shared" si="1"/>
        <v>0</v>
      </c>
    </row>
    <row r="36" spans="1:8" s="107" customFormat="1" ht="12" outlineLevel="1">
      <c r="A36" s="100">
        <v>21</v>
      </c>
      <c r="B36" s="101" t="s">
        <v>2497</v>
      </c>
      <c r="C36" s="102" t="s">
        <v>2070</v>
      </c>
      <c r="D36" s="103" t="s">
        <v>838</v>
      </c>
      <c r="E36" s="104">
        <v>1</v>
      </c>
      <c r="F36" s="119"/>
      <c r="G36" s="119"/>
      <c r="H36" s="106">
        <f t="shared" si="1"/>
        <v>0</v>
      </c>
    </row>
    <row r="37" spans="1:8" s="107" customFormat="1" ht="12" outlineLevel="1">
      <c r="A37" s="100">
        <v>22</v>
      </c>
      <c r="B37" s="101" t="s">
        <v>2498</v>
      </c>
      <c r="C37" s="102" t="s">
        <v>2071</v>
      </c>
      <c r="D37" s="103" t="s">
        <v>838</v>
      </c>
      <c r="E37" s="104">
        <v>2</v>
      </c>
      <c r="F37" s="119"/>
      <c r="G37" s="119"/>
      <c r="H37" s="106">
        <f t="shared" si="1"/>
        <v>0</v>
      </c>
    </row>
    <row r="38" spans="1:8" s="107" customFormat="1" ht="12" outlineLevel="1">
      <c r="A38" s="100">
        <v>23</v>
      </c>
      <c r="B38" s="101" t="s">
        <v>2499</v>
      </c>
      <c r="C38" s="102" t="s">
        <v>2072</v>
      </c>
      <c r="D38" s="103" t="s">
        <v>838</v>
      </c>
      <c r="E38" s="104">
        <v>4</v>
      </c>
      <c r="F38" s="119"/>
      <c r="G38" s="119"/>
      <c r="H38" s="106">
        <f t="shared" si="1"/>
        <v>0</v>
      </c>
    </row>
    <row r="39" spans="1:8" s="107" customFormat="1" ht="12" outlineLevel="1">
      <c r="A39" s="100">
        <v>24</v>
      </c>
      <c r="B39" s="101" t="s">
        <v>2500</v>
      </c>
      <c r="C39" s="102" t="s">
        <v>2073</v>
      </c>
      <c r="D39" s="103" t="s">
        <v>838</v>
      </c>
      <c r="E39" s="104">
        <v>1</v>
      </c>
      <c r="F39" s="119"/>
      <c r="G39" s="119"/>
      <c r="H39" s="106">
        <f t="shared" si="1"/>
        <v>0</v>
      </c>
    </row>
    <row r="40" spans="1:8" s="107" customFormat="1" ht="12" outlineLevel="1">
      <c r="A40" s="100">
        <v>25</v>
      </c>
      <c r="B40" s="101" t="s">
        <v>2501</v>
      </c>
      <c r="C40" s="102" t="s">
        <v>2074</v>
      </c>
      <c r="D40" s="103" t="s">
        <v>838</v>
      </c>
      <c r="E40" s="104">
        <v>2</v>
      </c>
      <c r="F40" s="119"/>
      <c r="G40" s="119"/>
      <c r="H40" s="106">
        <f t="shared" si="1"/>
        <v>0</v>
      </c>
    </row>
    <row r="41" spans="1:8" s="107" customFormat="1" ht="12" outlineLevel="1">
      <c r="A41" s="100">
        <v>26</v>
      </c>
      <c r="B41" s="101" t="s">
        <v>2502</v>
      </c>
      <c r="C41" s="102" t="s">
        <v>2075</v>
      </c>
      <c r="D41" s="103" t="s">
        <v>838</v>
      </c>
      <c r="E41" s="104">
        <v>1</v>
      </c>
      <c r="F41" s="119"/>
      <c r="G41" s="119"/>
      <c r="H41" s="106">
        <f t="shared" si="1"/>
        <v>0</v>
      </c>
    </row>
    <row r="42" spans="1:8" s="107" customFormat="1" ht="12" outlineLevel="1">
      <c r="A42" s="100">
        <v>27</v>
      </c>
      <c r="B42" s="101" t="s">
        <v>2503</v>
      </c>
      <c r="C42" s="102" t="s">
        <v>2076</v>
      </c>
      <c r="D42" s="103" t="s">
        <v>838</v>
      </c>
      <c r="E42" s="104">
        <v>1</v>
      </c>
      <c r="F42" s="119"/>
      <c r="G42" s="119"/>
      <c r="H42" s="106">
        <f t="shared" si="0"/>
        <v>0</v>
      </c>
    </row>
    <row r="43" spans="1:8" s="107" customFormat="1" ht="12" outlineLevel="1">
      <c r="A43" s="100">
        <v>28</v>
      </c>
      <c r="B43" s="101" t="s">
        <v>2504</v>
      </c>
      <c r="C43" s="102" t="s">
        <v>2077</v>
      </c>
      <c r="D43" s="103" t="s">
        <v>838</v>
      </c>
      <c r="E43" s="104">
        <v>22</v>
      </c>
      <c r="F43" s="119"/>
      <c r="G43" s="119"/>
      <c r="H43" s="106">
        <f t="shared" si="0"/>
        <v>0</v>
      </c>
    </row>
    <row r="44" spans="1:8" s="107" customFormat="1" ht="12" outlineLevel="1">
      <c r="A44" s="100">
        <v>29</v>
      </c>
      <c r="B44" s="101" t="s">
        <v>2505</v>
      </c>
      <c r="C44" s="102" t="s">
        <v>2078</v>
      </c>
      <c r="D44" s="103" t="s">
        <v>838</v>
      </c>
      <c r="E44" s="104">
        <v>1</v>
      </c>
      <c r="F44" s="119"/>
      <c r="G44" s="119"/>
      <c r="H44" s="106">
        <f t="shared" si="0"/>
        <v>0</v>
      </c>
    </row>
    <row r="45" spans="1:8" s="107" customFormat="1" ht="12" outlineLevel="1">
      <c r="A45" s="100">
        <v>30</v>
      </c>
      <c r="B45" s="101" t="s">
        <v>2506</v>
      </c>
      <c r="C45" s="102" t="s">
        <v>2079</v>
      </c>
      <c r="D45" s="103" t="s">
        <v>838</v>
      </c>
      <c r="E45" s="104">
        <v>2</v>
      </c>
      <c r="F45" s="119"/>
      <c r="G45" s="119"/>
      <c r="H45" s="106">
        <f t="shared" si="0"/>
        <v>0</v>
      </c>
    </row>
    <row r="46" spans="1:8" s="107" customFormat="1" ht="12" outlineLevel="1">
      <c r="A46" s="100">
        <v>31</v>
      </c>
      <c r="B46" s="101" t="s">
        <v>2507</v>
      </c>
      <c r="C46" s="102" t="s">
        <v>2080</v>
      </c>
      <c r="D46" s="103" t="s">
        <v>838</v>
      </c>
      <c r="E46" s="104">
        <v>3</v>
      </c>
      <c r="F46" s="119"/>
      <c r="G46" s="119"/>
      <c r="H46" s="106">
        <f t="shared" si="0"/>
        <v>0</v>
      </c>
    </row>
    <row r="47" spans="1:8" s="107" customFormat="1" ht="12" outlineLevel="1">
      <c r="A47" s="100">
        <v>32</v>
      </c>
      <c r="B47" s="101" t="s">
        <v>2508</v>
      </c>
      <c r="C47" s="102" t="s">
        <v>2081</v>
      </c>
      <c r="D47" s="103" t="s">
        <v>838</v>
      </c>
      <c r="E47" s="104">
        <v>1</v>
      </c>
      <c r="F47" s="119"/>
      <c r="G47" s="119"/>
      <c r="H47" s="106">
        <f t="shared" si="0"/>
        <v>0</v>
      </c>
    </row>
    <row r="48" spans="1:8" s="107" customFormat="1" ht="12" outlineLevel="1">
      <c r="A48" s="100">
        <v>33</v>
      </c>
      <c r="B48" s="101" t="s">
        <v>2509</v>
      </c>
      <c r="C48" s="102" t="s">
        <v>2082</v>
      </c>
      <c r="D48" s="103" t="s">
        <v>838</v>
      </c>
      <c r="E48" s="104">
        <v>3</v>
      </c>
      <c r="F48" s="119"/>
      <c r="G48" s="119"/>
      <c r="H48" s="106">
        <f t="shared" si="0"/>
        <v>0</v>
      </c>
    </row>
    <row r="49" spans="1:8" s="107" customFormat="1" ht="12" outlineLevel="1">
      <c r="A49" s="100">
        <v>34</v>
      </c>
      <c r="B49" s="101" t="s">
        <v>2510</v>
      </c>
      <c r="C49" s="102" t="s">
        <v>2083</v>
      </c>
      <c r="D49" s="103" t="s">
        <v>838</v>
      </c>
      <c r="E49" s="104">
        <v>5</v>
      </c>
      <c r="F49" s="119"/>
      <c r="G49" s="119"/>
      <c r="H49" s="106">
        <f t="shared" si="0"/>
        <v>0</v>
      </c>
    </row>
    <row r="50" spans="1:8" s="107" customFormat="1" ht="12" outlineLevel="1">
      <c r="A50" s="100">
        <v>35</v>
      </c>
      <c r="B50" s="101" t="s">
        <v>2511</v>
      </c>
      <c r="C50" s="102" t="s">
        <v>2084</v>
      </c>
      <c r="D50" s="103" t="s">
        <v>838</v>
      </c>
      <c r="E50" s="104">
        <v>5</v>
      </c>
      <c r="F50" s="119"/>
      <c r="G50" s="119"/>
      <c r="H50" s="106">
        <f t="shared" si="0"/>
        <v>0</v>
      </c>
    </row>
    <row r="51" spans="1:8" s="107" customFormat="1" ht="12" outlineLevel="1">
      <c r="A51" s="100">
        <v>36</v>
      </c>
      <c r="B51" s="101" t="s">
        <v>2512</v>
      </c>
      <c r="C51" s="102" t="s">
        <v>2085</v>
      </c>
      <c r="D51" s="103" t="s">
        <v>838</v>
      </c>
      <c r="E51" s="104">
        <v>1</v>
      </c>
      <c r="F51" s="119"/>
      <c r="G51" s="119"/>
      <c r="H51" s="106">
        <f t="shared" si="0"/>
        <v>0</v>
      </c>
    </row>
    <row r="52" spans="1:8" s="107" customFormat="1" ht="12" outlineLevel="1">
      <c r="A52" s="100">
        <v>37</v>
      </c>
      <c r="B52" s="101" t="s">
        <v>2513</v>
      </c>
      <c r="C52" s="102" t="s">
        <v>2086</v>
      </c>
      <c r="D52" s="103" t="s">
        <v>838</v>
      </c>
      <c r="E52" s="104">
        <v>1</v>
      </c>
      <c r="F52" s="119"/>
      <c r="G52" s="119"/>
      <c r="H52" s="106">
        <f t="shared" si="0"/>
        <v>0</v>
      </c>
    </row>
    <row r="53" spans="1:8" s="107" customFormat="1" ht="12" outlineLevel="1">
      <c r="A53" s="100">
        <v>38</v>
      </c>
      <c r="B53" s="101" t="s">
        <v>2514</v>
      </c>
      <c r="C53" s="102" t="s">
        <v>2087</v>
      </c>
      <c r="D53" s="103" t="s">
        <v>838</v>
      </c>
      <c r="E53" s="104">
        <v>1</v>
      </c>
      <c r="F53" s="119"/>
      <c r="G53" s="119"/>
      <c r="H53" s="106">
        <f t="shared" si="0"/>
        <v>0</v>
      </c>
    </row>
    <row r="54" spans="1:8" s="107" customFormat="1" ht="12" outlineLevel="1">
      <c r="A54" s="100">
        <v>39</v>
      </c>
      <c r="B54" s="101" t="s">
        <v>2515</v>
      </c>
      <c r="C54" s="102" t="s">
        <v>2088</v>
      </c>
      <c r="D54" s="103" t="s">
        <v>838</v>
      </c>
      <c r="E54" s="104">
        <v>1</v>
      </c>
      <c r="F54" s="119"/>
      <c r="G54" s="119"/>
      <c r="H54" s="106">
        <f t="shared" si="0"/>
        <v>0</v>
      </c>
    </row>
    <row r="55" spans="1:8" s="107" customFormat="1" ht="12" outlineLevel="1">
      <c r="A55" s="100">
        <v>40</v>
      </c>
      <c r="B55" s="101" t="s">
        <v>2516</v>
      </c>
      <c r="C55" s="102" t="s">
        <v>2089</v>
      </c>
      <c r="D55" s="103" t="s">
        <v>838</v>
      </c>
      <c r="E55" s="104">
        <v>1</v>
      </c>
      <c r="F55" s="119"/>
      <c r="G55" s="119"/>
      <c r="H55" s="106">
        <f t="shared" si="0"/>
        <v>0</v>
      </c>
    </row>
    <row r="56" spans="1:8" s="107" customFormat="1" ht="12" outlineLevel="1">
      <c r="A56" s="100">
        <v>41</v>
      </c>
      <c r="B56" s="101" t="s">
        <v>2517</v>
      </c>
      <c r="C56" s="102" t="s">
        <v>2090</v>
      </c>
      <c r="D56" s="103" t="s">
        <v>838</v>
      </c>
      <c r="E56" s="104">
        <v>3</v>
      </c>
      <c r="F56" s="119"/>
      <c r="G56" s="119"/>
      <c r="H56" s="106">
        <f t="shared" si="0"/>
        <v>0</v>
      </c>
    </row>
    <row r="57" spans="1:8" s="107" customFormat="1" ht="12" outlineLevel="1">
      <c r="A57" s="100">
        <v>42</v>
      </c>
      <c r="B57" s="101" t="s">
        <v>2518</v>
      </c>
      <c r="C57" s="102" t="s">
        <v>2091</v>
      </c>
      <c r="D57" s="103" t="s">
        <v>838</v>
      </c>
      <c r="E57" s="104">
        <v>1</v>
      </c>
      <c r="F57" s="119"/>
      <c r="G57" s="119"/>
      <c r="H57" s="106">
        <f t="shared" si="0"/>
        <v>0</v>
      </c>
    </row>
    <row r="58" spans="1:8" s="107" customFormat="1" ht="12" outlineLevel="1">
      <c r="A58" s="100">
        <v>43</v>
      </c>
      <c r="B58" s="101" t="s">
        <v>2519</v>
      </c>
      <c r="C58" s="102" t="s">
        <v>2092</v>
      </c>
      <c r="D58" s="103" t="s">
        <v>838</v>
      </c>
      <c r="E58" s="104">
        <v>1</v>
      </c>
      <c r="F58" s="119"/>
      <c r="G58" s="119"/>
      <c r="H58" s="106">
        <f t="shared" si="0"/>
        <v>0</v>
      </c>
    </row>
    <row r="59" spans="1:8" s="107" customFormat="1" ht="12" outlineLevel="1">
      <c r="A59" s="100">
        <v>44</v>
      </c>
      <c r="B59" s="101" t="s">
        <v>2520</v>
      </c>
      <c r="C59" s="102" t="s">
        <v>2093</v>
      </c>
      <c r="D59" s="103" t="s">
        <v>838</v>
      </c>
      <c r="E59" s="104">
        <v>1</v>
      </c>
      <c r="F59" s="119"/>
      <c r="G59" s="119"/>
      <c r="H59" s="106">
        <f t="shared" si="0"/>
        <v>0</v>
      </c>
    </row>
    <row r="60" spans="1:8" s="107" customFormat="1" ht="12" outlineLevel="1">
      <c r="A60" s="100">
        <v>45</v>
      </c>
      <c r="B60" s="101" t="s">
        <v>2521</v>
      </c>
      <c r="C60" s="102" t="s">
        <v>2094</v>
      </c>
      <c r="D60" s="103" t="s">
        <v>838</v>
      </c>
      <c r="E60" s="104">
        <v>1</v>
      </c>
      <c r="F60" s="119"/>
      <c r="G60" s="119"/>
      <c r="H60" s="106">
        <f t="shared" si="0"/>
        <v>0</v>
      </c>
    </row>
    <row r="61" spans="1:8" s="107" customFormat="1" ht="12" outlineLevel="1">
      <c r="A61" s="100">
        <v>46</v>
      </c>
      <c r="B61" s="101" t="s">
        <v>2522</v>
      </c>
      <c r="C61" s="102" t="s">
        <v>2095</v>
      </c>
      <c r="D61" s="103" t="s">
        <v>838</v>
      </c>
      <c r="E61" s="104">
        <v>1</v>
      </c>
      <c r="F61" s="119"/>
      <c r="G61" s="119"/>
      <c r="H61" s="106">
        <f t="shared" si="0"/>
        <v>0</v>
      </c>
    </row>
    <row r="62" spans="1:8" s="107" customFormat="1" ht="12" outlineLevel="1">
      <c r="A62" s="100">
        <v>47</v>
      </c>
      <c r="B62" s="101" t="s">
        <v>2523</v>
      </c>
      <c r="C62" s="102" t="s">
        <v>2096</v>
      </c>
      <c r="D62" s="103" t="s">
        <v>838</v>
      </c>
      <c r="E62" s="104">
        <v>5</v>
      </c>
      <c r="F62" s="119"/>
      <c r="G62" s="119"/>
      <c r="H62" s="106">
        <f t="shared" si="0"/>
        <v>0</v>
      </c>
    </row>
    <row r="63" spans="1:8" s="107" customFormat="1" ht="12" outlineLevel="1">
      <c r="A63" s="100">
        <v>48</v>
      </c>
      <c r="B63" s="101" t="s">
        <v>2524</v>
      </c>
      <c r="C63" s="102" t="s">
        <v>2097</v>
      </c>
      <c r="D63" s="103" t="s">
        <v>838</v>
      </c>
      <c r="E63" s="104">
        <v>1</v>
      </c>
      <c r="F63" s="119"/>
      <c r="G63" s="119"/>
      <c r="H63" s="106">
        <f t="shared" si="0"/>
        <v>0</v>
      </c>
    </row>
    <row r="64" spans="1:8" s="107" customFormat="1" ht="12" outlineLevel="1">
      <c r="A64" s="100">
        <v>49</v>
      </c>
      <c r="B64" s="101" t="s">
        <v>2525</v>
      </c>
      <c r="C64" s="102" t="s">
        <v>2098</v>
      </c>
      <c r="D64" s="103" t="s">
        <v>838</v>
      </c>
      <c r="E64" s="104">
        <v>2</v>
      </c>
      <c r="F64" s="119"/>
      <c r="G64" s="119"/>
      <c r="H64" s="106">
        <f t="shared" si="0"/>
        <v>0</v>
      </c>
    </row>
    <row r="65" spans="1:8" s="107" customFormat="1" ht="12" outlineLevel="1">
      <c r="A65" s="100">
        <v>50</v>
      </c>
      <c r="B65" s="101" t="s">
        <v>2526</v>
      </c>
      <c r="C65" s="102" t="s">
        <v>2099</v>
      </c>
      <c r="D65" s="103" t="s">
        <v>838</v>
      </c>
      <c r="E65" s="104">
        <v>1</v>
      </c>
      <c r="F65" s="119"/>
      <c r="G65" s="119"/>
      <c r="H65" s="106">
        <f t="shared" si="0"/>
        <v>0</v>
      </c>
    </row>
    <row r="66" spans="1:8" s="107" customFormat="1" ht="12" outlineLevel="1">
      <c r="A66" s="100">
        <v>51</v>
      </c>
      <c r="B66" s="101" t="s">
        <v>2527</v>
      </c>
      <c r="C66" s="102" t="s">
        <v>2100</v>
      </c>
      <c r="D66" s="103" t="s">
        <v>838</v>
      </c>
      <c r="E66" s="104">
        <v>321</v>
      </c>
      <c r="F66" s="119"/>
      <c r="G66" s="119"/>
      <c r="H66" s="106">
        <f t="shared" si="0"/>
        <v>0</v>
      </c>
    </row>
    <row r="67" spans="1:8" s="107" customFormat="1" ht="12" outlineLevel="1">
      <c r="A67" s="100">
        <v>52</v>
      </c>
      <c r="B67" s="101" t="s">
        <v>2528</v>
      </c>
      <c r="C67" s="102" t="s">
        <v>2101</v>
      </c>
      <c r="D67" s="103" t="s">
        <v>838</v>
      </c>
      <c r="E67" s="104">
        <v>8</v>
      </c>
      <c r="F67" s="119"/>
      <c r="G67" s="119"/>
      <c r="H67" s="106">
        <f t="shared" ref="H67:H73" si="2">E67*(F67+G67)</f>
        <v>0</v>
      </c>
    </row>
    <row r="68" spans="1:8" s="107" customFormat="1" ht="12" outlineLevel="1">
      <c r="A68" s="100">
        <v>53</v>
      </c>
      <c r="B68" s="101" t="s">
        <v>2529</v>
      </c>
      <c r="C68" s="102" t="s">
        <v>2102</v>
      </c>
      <c r="D68" s="103" t="s">
        <v>838</v>
      </c>
      <c r="E68" s="104">
        <v>16</v>
      </c>
      <c r="F68" s="119"/>
      <c r="G68" s="119"/>
      <c r="H68" s="106">
        <f t="shared" si="2"/>
        <v>0</v>
      </c>
    </row>
    <row r="69" spans="1:8" s="107" customFormat="1" ht="12" outlineLevel="1">
      <c r="A69" s="100">
        <v>54</v>
      </c>
      <c r="B69" s="101" t="s">
        <v>2530</v>
      </c>
      <c r="C69" s="102" t="s">
        <v>2103</v>
      </c>
      <c r="D69" s="103" t="s">
        <v>838</v>
      </c>
      <c r="E69" s="104">
        <v>145</v>
      </c>
      <c r="F69" s="119"/>
      <c r="G69" s="119"/>
      <c r="H69" s="106">
        <f t="shared" si="2"/>
        <v>0</v>
      </c>
    </row>
    <row r="70" spans="1:8" s="107" customFormat="1" ht="12" outlineLevel="1">
      <c r="A70" s="100">
        <v>55</v>
      </c>
      <c r="B70" s="101" t="s">
        <v>2531</v>
      </c>
      <c r="C70" s="102" t="s">
        <v>2104</v>
      </c>
      <c r="D70" s="103" t="s">
        <v>838</v>
      </c>
      <c r="E70" s="104">
        <v>8</v>
      </c>
      <c r="F70" s="119"/>
      <c r="G70" s="119"/>
      <c r="H70" s="106">
        <f t="shared" si="2"/>
        <v>0</v>
      </c>
    </row>
    <row r="71" spans="1:8" s="107" customFormat="1" ht="12" outlineLevel="1">
      <c r="A71" s="100">
        <v>56</v>
      </c>
      <c r="B71" s="101" t="s">
        <v>2532</v>
      </c>
      <c r="C71" s="102" t="s">
        <v>2105</v>
      </c>
      <c r="D71" s="103" t="s">
        <v>838</v>
      </c>
      <c r="E71" s="104">
        <v>10</v>
      </c>
      <c r="F71" s="119"/>
      <c r="G71" s="119"/>
      <c r="H71" s="106">
        <f t="shared" si="2"/>
        <v>0</v>
      </c>
    </row>
    <row r="72" spans="1:8" s="107" customFormat="1" ht="12" outlineLevel="1">
      <c r="A72" s="100">
        <v>57</v>
      </c>
      <c r="B72" s="101" t="s">
        <v>2533</v>
      </c>
      <c r="C72" s="102" t="s">
        <v>2106</v>
      </c>
      <c r="D72" s="103" t="s">
        <v>838</v>
      </c>
      <c r="E72" s="104">
        <v>5</v>
      </c>
      <c r="F72" s="119"/>
      <c r="G72" s="119"/>
      <c r="H72" s="106">
        <f t="shared" si="2"/>
        <v>0</v>
      </c>
    </row>
    <row r="73" spans="1:8" s="107" customFormat="1" ht="12" outlineLevel="1">
      <c r="A73" s="100">
        <v>58</v>
      </c>
      <c r="B73" s="101" t="s">
        <v>2534</v>
      </c>
      <c r="C73" s="102" t="s">
        <v>2107</v>
      </c>
      <c r="D73" s="103" t="s">
        <v>838</v>
      </c>
      <c r="E73" s="104">
        <v>1</v>
      </c>
      <c r="F73" s="119"/>
      <c r="G73" s="119"/>
      <c r="H73" s="106">
        <f t="shared" si="2"/>
        <v>0</v>
      </c>
    </row>
    <row r="74" spans="1:8" s="99" customFormat="1" ht="16.5" customHeight="1">
      <c r="A74" s="94"/>
      <c r="B74" s="95" t="s">
        <v>1410</v>
      </c>
      <c r="C74" s="95" t="s">
        <v>2108</v>
      </c>
      <c r="D74" s="86"/>
      <c r="E74" s="96"/>
      <c r="F74" s="97"/>
      <c r="G74" s="97"/>
      <c r="H74" s="98">
        <f>SUBTOTAL(9,H75:H80)</f>
        <v>0</v>
      </c>
    </row>
    <row r="75" spans="1:8" s="107" customFormat="1" ht="24" outlineLevel="1">
      <c r="A75" s="100">
        <v>1</v>
      </c>
      <c r="B75" s="101" t="s">
        <v>2232</v>
      </c>
      <c r="C75" s="120" t="s">
        <v>2109</v>
      </c>
      <c r="D75" s="117" t="s">
        <v>838</v>
      </c>
      <c r="E75" s="118">
        <v>1</v>
      </c>
      <c r="F75" s="119"/>
      <c r="G75" s="119"/>
      <c r="H75" s="106">
        <f t="shared" ref="H75:H80" si="3">E75*(F75+G75)</f>
        <v>0</v>
      </c>
    </row>
    <row r="76" spans="1:8" s="107" customFormat="1" ht="12" outlineLevel="1">
      <c r="A76" s="100">
        <v>2</v>
      </c>
      <c r="B76" s="101" t="s">
        <v>2233</v>
      </c>
      <c r="C76" s="102" t="s">
        <v>2045</v>
      </c>
      <c r="D76" s="103" t="s">
        <v>838</v>
      </c>
      <c r="E76" s="104">
        <v>1</v>
      </c>
      <c r="F76" s="119"/>
      <c r="G76" s="119"/>
      <c r="H76" s="106">
        <f t="shared" si="3"/>
        <v>0</v>
      </c>
    </row>
    <row r="77" spans="1:8" s="107" customFormat="1" ht="24" outlineLevel="1">
      <c r="A77" s="100">
        <v>3</v>
      </c>
      <c r="B77" s="101" t="s">
        <v>2234</v>
      </c>
      <c r="C77" s="102" t="s">
        <v>2110</v>
      </c>
      <c r="D77" s="103" t="s">
        <v>838</v>
      </c>
      <c r="E77" s="104">
        <v>1</v>
      </c>
      <c r="F77" s="119"/>
      <c r="G77" s="119"/>
      <c r="H77" s="106">
        <f t="shared" si="3"/>
        <v>0</v>
      </c>
    </row>
    <row r="78" spans="1:8" s="107" customFormat="1" ht="12" outlineLevel="1">
      <c r="A78" s="100">
        <v>4</v>
      </c>
      <c r="B78" s="101" t="s">
        <v>2235</v>
      </c>
      <c r="C78" s="102" t="s">
        <v>2111</v>
      </c>
      <c r="D78" s="103" t="s">
        <v>2</v>
      </c>
      <c r="E78" s="104">
        <v>40</v>
      </c>
      <c r="F78" s="119"/>
      <c r="G78" s="119"/>
      <c r="H78" s="106">
        <f t="shared" si="3"/>
        <v>0</v>
      </c>
    </row>
    <row r="79" spans="1:8" s="107" customFormat="1" ht="12" outlineLevel="1">
      <c r="A79" s="100">
        <v>5</v>
      </c>
      <c r="B79" s="101" t="s">
        <v>2236</v>
      </c>
      <c r="C79" s="102" t="s">
        <v>2112</v>
      </c>
      <c r="D79" s="103" t="s">
        <v>838</v>
      </c>
      <c r="E79" s="104">
        <v>5</v>
      </c>
      <c r="F79" s="119"/>
      <c r="G79" s="119"/>
      <c r="H79" s="106">
        <f t="shared" si="3"/>
        <v>0</v>
      </c>
    </row>
    <row r="80" spans="1:8" s="107" customFormat="1" ht="12" outlineLevel="1">
      <c r="A80" s="100">
        <v>6</v>
      </c>
      <c r="B80" s="101" t="s">
        <v>2237</v>
      </c>
      <c r="C80" s="102" t="s">
        <v>2113</v>
      </c>
      <c r="D80" s="103" t="s">
        <v>2</v>
      </c>
      <c r="E80" s="104">
        <v>100</v>
      </c>
      <c r="F80" s="119"/>
      <c r="G80" s="119"/>
      <c r="H80" s="106">
        <f t="shared" si="3"/>
        <v>0</v>
      </c>
    </row>
    <row r="81" spans="1:8" s="99" customFormat="1" ht="16.5" customHeight="1">
      <c r="A81" s="94"/>
      <c r="B81" s="95" t="s">
        <v>1411</v>
      </c>
      <c r="C81" s="95" t="s">
        <v>2535</v>
      </c>
      <c r="D81" s="86" t="s">
        <v>1421</v>
      </c>
      <c r="E81" s="96"/>
      <c r="F81" s="97"/>
      <c r="G81" s="97"/>
      <c r="H81" s="98">
        <f>SUBTOTAL(9,H82)</f>
        <v>0</v>
      </c>
    </row>
    <row r="82" spans="1:8" s="107" customFormat="1" ht="12" outlineLevel="1">
      <c r="A82" s="100">
        <v>1</v>
      </c>
      <c r="B82" s="101" t="s">
        <v>2238</v>
      </c>
      <c r="C82" s="116" t="s">
        <v>2114</v>
      </c>
      <c r="D82" s="117" t="s">
        <v>838</v>
      </c>
      <c r="E82" s="118">
        <v>307</v>
      </c>
      <c r="F82" s="119"/>
      <c r="G82" s="119"/>
      <c r="H82" s="106">
        <f t="shared" ref="H82:H172" si="4">E82*(F82+G82)</f>
        <v>0</v>
      </c>
    </row>
    <row r="83" spans="1:8" s="99" customFormat="1" ht="16.5" customHeight="1">
      <c r="A83" s="94"/>
      <c r="B83" s="95" t="s">
        <v>1412</v>
      </c>
      <c r="C83" s="95" t="s">
        <v>2536</v>
      </c>
      <c r="D83" s="86" t="s">
        <v>1421</v>
      </c>
      <c r="E83" s="96"/>
      <c r="F83" s="97"/>
      <c r="G83" s="97"/>
      <c r="H83" s="98">
        <f>SUBTOTAL(9,H84)</f>
        <v>0</v>
      </c>
    </row>
    <row r="84" spans="1:8" s="107" customFormat="1" ht="12" outlineLevel="1">
      <c r="A84" s="100">
        <v>1</v>
      </c>
      <c r="B84" s="101" t="s">
        <v>2239</v>
      </c>
      <c r="C84" s="102" t="s">
        <v>2115</v>
      </c>
      <c r="D84" s="103" t="s">
        <v>838</v>
      </c>
      <c r="E84" s="104">
        <v>15</v>
      </c>
      <c r="F84" s="119"/>
      <c r="G84" s="119"/>
      <c r="H84" s="106">
        <f t="shared" si="4"/>
        <v>0</v>
      </c>
    </row>
    <row r="85" spans="1:8" s="99" customFormat="1" ht="16.5" customHeight="1">
      <c r="A85" s="94"/>
      <c r="B85" s="95" t="s">
        <v>2571</v>
      </c>
      <c r="C85" s="95" t="s">
        <v>2537</v>
      </c>
      <c r="D85" s="86" t="s">
        <v>1421</v>
      </c>
      <c r="E85" s="96"/>
      <c r="F85" s="97"/>
      <c r="G85" s="97"/>
      <c r="H85" s="98">
        <f>SUBTOTAL(9,H86)</f>
        <v>0</v>
      </c>
    </row>
    <row r="86" spans="1:8" s="107" customFormat="1" ht="12" outlineLevel="1">
      <c r="A86" s="100">
        <v>1</v>
      </c>
      <c r="B86" s="101" t="s">
        <v>2631</v>
      </c>
      <c r="C86" s="102" t="s">
        <v>2116</v>
      </c>
      <c r="D86" s="103" t="s">
        <v>838</v>
      </c>
      <c r="E86" s="104">
        <v>8</v>
      </c>
      <c r="F86" s="119"/>
      <c r="G86" s="119"/>
      <c r="H86" s="106">
        <f t="shared" si="4"/>
        <v>0</v>
      </c>
    </row>
    <row r="87" spans="1:8" s="99" customFormat="1" ht="16.5" customHeight="1">
      <c r="A87" s="94"/>
      <c r="B87" s="95" t="s">
        <v>2572</v>
      </c>
      <c r="C87" s="95" t="s">
        <v>2538</v>
      </c>
      <c r="D87" s="86" t="s">
        <v>1421</v>
      </c>
      <c r="E87" s="96"/>
      <c r="F87" s="97"/>
      <c r="G87" s="97"/>
      <c r="H87" s="98">
        <f>SUBTOTAL(9,H88:H90)</f>
        <v>0</v>
      </c>
    </row>
    <row r="88" spans="1:8" s="107" customFormat="1" ht="12" outlineLevel="1">
      <c r="A88" s="100">
        <v>1</v>
      </c>
      <c r="B88" s="101" t="s">
        <v>2632</v>
      </c>
      <c r="C88" s="102" t="s">
        <v>2117</v>
      </c>
      <c r="D88" s="103" t="s">
        <v>838</v>
      </c>
      <c r="E88" s="104">
        <v>400</v>
      </c>
      <c r="F88" s="119"/>
      <c r="G88" s="119"/>
      <c r="H88" s="106">
        <f t="shared" si="4"/>
        <v>0</v>
      </c>
    </row>
    <row r="89" spans="1:8" s="107" customFormat="1" ht="12" outlineLevel="1">
      <c r="A89" s="100">
        <v>2</v>
      </c>
      <c r="B89" s="101" t="s">
        <v>2633</v>
      </c>
      <c r="C89" s="102" t="s">
        <v>2118</v>
      </c>
      <c r="D89" s="103" t="s">
        <v>838</v>
      </c>
      <c r="E89" s="104">
        <v>200</v>
      </c>
      <c r="F89" s="119"/>
      <c r="G89" s="119"/>
      <c r="H89" s="106">
        <f t="shared" si="4"/>
        <v>0</v>
      </c>
    </row>
    <row r="90" spans="1:8" s="107" customFormat="1" ht="12" outlineLevel="1">
      <c r="A90" s="100">
        <v>3</v>
      </c>
      <c r="B90" s="101" t="s">
        <v>2634</v>
      </c>
      <c r="C90" s="102" t="s">
        <v>2119</v>
      </c>
      <c r="D90" s="103" t="s">
        <v>838</v>
      </c>
      <c r="E90" s="104">
        <v>360</v>
      </c>
      <c r="F90" s="119"/>
      <c r="G90" s="119"/>
      <c r="H90" s="106">
        <f t="shared" si="4"/>
        <v>0</v>
      </c>
    </row>
    <row r="91" spans="1:8" s="99" customFormat="1" ht="16.5" customHeight="1">
      <c r="A91" s="94"/>
      <c r="B91" s="95" t="s">
        <v>2573</v>
      </c>
      <c r="C91" s="95" t="s">
        <v>2539</v>
      </c>
      <c r="D91" s="86" t="s">
        <v>1421</v>
      </c>
      <c r="E91" s="96"/>
      <c r="F91" s="97"/>
      <c r="G91" s="97"/>
      <c r="H91" s="98">
        <f>SUBTOTAL(9,H92:H93)</f>
        <v>0</v>
      </c>
    </row>
    <row r="92" spans="1:8" s="107" customFormat="1" ht="12" outlineLevel="1">
      <c r="A92" s="100">
        <v>1</v>
      </c>
      <c r="B92" s="101" t="s">
        <v>2635</v>
      </c>
      <c r="C92" s="102" t="s">
        <v>2120</v>
      </c>
      <c r="D92" s="103" t="s">
        <v>2</v>
      </c>
      <c r="E92" s="104">
        <v>20</v>
      </c>
      <c r="F92" s="119"/>
      <c r="G92" s="119"/>
      <c r="H92" s="106">
        <f t="shared" si="4"/>
        <v>0</v>
      </c>
    </row>
    <row r="93" spans="1:8" s="107" customFormat="1" ht="12" outlineLevel="1">
      <c r="A93" s="100">
        <v>2</v>
      </c>
      <c r="B93" s="101" t="s">
        <v>2636</v>
      </c>
      <c r="C93" s="102" t="s">
        <v>2121</v>
      </c>
      <c r="D93" s="103" t="s">
        <v>2</v>
      </c>
      <c r="E93" s="104">
        <v>30</v>
      </c>
      <c r="F93" s="119"/>
      <c r="G93" s="119"/>
      <c r="H93" s="106">
        <f t="shared" si="4"/>
        <v>0</v>
      </c>
    </row>
    <row r="94" spans="1:8" s="99" customFormat="1" ht="16.5" customHeight="1">
      <c r="A94" s="94"/>
      <c r="B94" s="95" t="s">
        <v>2574</v>
      </c>
      <c r="C94" s="95" t="s">
        <v>2540</v>
      </c>
      <c r="D94" s="86" t="s">
        <v>1421</v>
      </c>
      <c r="E94" s="96"/>
      <c r="F94" s="97"/>
      <c r="G94" s="97"/>
      <c r="H94" s="98">
        <f>SUBTOTAL(9,H95)</f>
        <v>0</v>
      </c>
    </row>
    <row r="95" spans="1:8" s="107" customFormat="1" ht="12" outlineLevel="1">
      <c r="A95" s="100">
        <v>1</v>
      </c>
      <c r="B95" s="101" t="s">
        <v>2637</v>
      </c>
      <c r="C95" s="102" t="s">
        <v>2122</v>
      </c>
      <c r="D95" s="103" t="s">
        <v>2</v>
      </c>
      <c r="E95" s="104">
        <v>25</v>
      </c>
      <c r="F95" s="119"/>
      <c r="G95" s="119"/>
      <c r="H95" s="106">
        <f t="shared" si="4"/>
        <v>0</v>
      </c>
    </row>
    <row r="96" spans="1:8" s="99" customFormat="1" ht="16.5" customHeight="1">
      <c r="A96" s="94"/>
      <c r="B96" s="95" t="s">
        <v>2575</v>
      </c>
      <c r="C96" s="95" t="s">
        <v>2541</v>
      </c>
      <c r="D96" s="86" t="s">
        <v>1421</v>
      </c>
      <c r="E96" s="96"/>
      <c r="F96" s="97"/>
      <c r="G96" s="97"/>
      <c r="H96" s="98">
        <f>SUBTOTAL(9,H97:H99)</f>
        <v>0</v>
      </c>
    </row>
    <row r="97" spans="1:8" s="107" customFormat="1" ht="12" outlineLevel="1">
      <c r="A97" s="100">
        <v>1</v>
      </c>
      <c r="B97" s="101" t="s">
        <v>2638</v>
      </c>
      <c r="C97" s="102" t="s">
        <v>2123</v>
      </c>
      <c r="D97" s="103" t="s">
        <v>2</v>
      </c>
      <c r="E97" s="104">
        <v>160</v>
      </c>
      <c r="F97" s="119"/>
      <c r="G97" s="119"/>
      <c r="H97" s="106">
        <f t="shared" si="4"/>
        <v>0</v>
      </c>
    </row>
    <row r="98" spans="1:8" s="107" customFormat="1" ht="12" outlineLevel="1">
      <c r="A98" s="100">
        <v>2</v>
      </c>
      <c r="B98" s="101" t="s">
        <v>2639</v>
      </c>
      <c r="C98" s="102" t="s">
        <v>2124</v>
      </c>
      <c r="D98" s="103" t="s">
        <v>2</v>
      </c>
      <c r="E98" s="104">
        <v>100</v>
      </c>
      <c r="F98" s="119"/>
      <c r="G98" s="119"/>
      <c r="H98" s="106">
        <f t="shared" ref="H98:H101" si="5">E98*(F98+G98)</f>
        <v>0</v>
      </c>
    </row>
    <row r="99" spans="1:8" s="107" customFormat="1" ht="12" outlineLevel="1">
      <c r="A99" s="100">
        <v>3</v>
      </c>
      <c r="B99" s="101" t="s">
        <v>2640</v>
      </c>
      <c r="C99" s="102" t="s">
        <v>2125</v>
      </c>
      <c r="D99" s="103" t="s">
        <v>2</v>
      </c>
      <c r="E99" s="104">
        <v>25</v>
      </c>
      <c r="F99" s="119"/>
      <c r="G99" s="119"/>
      <c r="H99" s="106">
        <f t="shared" si="5"/>
        <v>0</v>
      </c>
    </row>
    <row r="100" spans="1:8" s="99" customFormat="1" ht="16.5" customHeight="1">
      <c r="A100" s="94"/>
      <c r="B100" s="95" t="s">
        <v>2576</v>
      </c>
      <c r="C100" s="95" t="s">
        <v>2542</v>
      </c>
      <c r="D100" s="86" t="s">
        <v>1421</v>
      </c>
      <c r="E100" s="96"/>
      <c r="F100" s="97"/>
      <c r="G100" s="97"/>
      <c r="H100" s="98">
        <f>SUBTOTAL(9,H101:H110)</f>
        <v>0</v>
      </c>
    </row>
    <row r="101" spans="1:8" s="107" customFormat="1" ht="12" outlineLevel="1">
      <c r="A101" s="100">
        <v>1</v>
      </c>
      <c r="B101" s="101" t="s">
        <v>2641</v>
      </c>
      <c r="C101" s="102" t="s">
        <v>2126</v>
      </c>
      <c r="D101" s="103" t="s">
        <v>2</v>
      </c>
      <c r="E101" s="104">
        <v>4450</v>
      </c>
      <c r="F101" s="119"/>
      <c r="G101" s="119"/>
      <c r="H101" s="106">
        <f t="shared" si="5"/>
        <v>0</v>
      </c>
    </row>
    <row r="102" spans="1:8" s="107" customFormat="1" ht="12" outlineLevel="1">
      <c r="A102" s="100">
        <v>2</v>
      </c>
      <c r="B102" s="101" t="s">
        <v>2642</v>
      </c>
      <c r="C102" s="102" t="s">
        <v>2127</v>
      </c>
      <c r="D102" s="103" t="s">
        <v>2</v>
      </c>
      <c r="E102" s="104">
        <v>3680</v>
      </c>
      <c r="F102" s="119"/>
      <c r="G102" s="119"/>
      <c r="H102" s="106">
        <f t="shared" si="4"/>
        <v>0</v>
      </c>
    </row>
    <row r="103" spans="1:8" s="107" customFormat="1" ht="12" outlineLevel="1">
      <c r="A103" s="100">
        <v>3</v>
      </c>
      <c r="B103" s="101" t="s">
        <v>2643</v>
      </c>
      <c r="C103" s="102" t="s">
        <v>2128</v>
      </c>
      <c r="D103" s="103" t="s">
        <v>2</v>
      </c>
      <c r="E103" s="104">
        <v>700</v>
      </c>
      <c r="F103" s="119"/>
      <c r="G103" s="119"/>
      <c r="H103" s="106">
        <f t="shared" si="4"/>
        <v>0</v>
      </c>
    </row>
    <row r="104" spans="1:8" s="107" customFormat="1" ht="12" outlineLevel="1">
      <c r="A104" s="100">
        <v>4</v>
      </c>
      <c r="B104" s="101" t="s">
        <v>2644</v>
      </c>
      <c r="C104" s="102" t="s">
        <v>2129</v>
      </c>
      <c r="D104" s="103" t="s">
        <v>2</v>
      </c>
      <c r="E104" s="104">
        <v>20</v>
      </c>
      <c r="F104" s="119"/>
      <c r="G104" s="119"/>
      <c r="H104" s="106">
        <f t="shared" si="4"/>
        <v>0</v>
      </c>
    </row>
    <row r="105" spans="1:8" s="107" customFormat="1" ht="12" outlineLevel="1">
      <c r="A105" s="100">
        <v>5</v>
      </c>
      <c r="B105" s="101" t="s">
        <v>2645</v>
      </c>
      <c r="C105" s="102" t="s">
        <v>2130</v>
      </c>
      <c r="D105" s="103" t="s">
        <v>2</v>
      </c>
      <c r="E105" s="104">
        <v>300</v>
      </c>
      <c r="F105" s="119"/>
      <c r="G105" s="119"/>
      <c r="H105" s="106">
        <f t="shared" ref="H105:H107" si="6">E105*(F105+G105)</f>
        <v>0</v>
      </c>
    </row>
    <row r="106" spans="1:8" s="107" customFormat="1" ht="12" outlineLevel="1">
      <c r="A106" s="100">
        <v>6</v>
      </c>
      <c r="B106" s="101" t="s">
        <v>2646</v>
      </c>
      <c r="C106" s="102" t="s">
        <v>2131</v>
      </c>
      <c r="D106" s="103" t="s">
        <v>2</v>
      </c>
      <c r="E106" s="104">
        <v>520</v>
      </c>
      <c r="F106" s="119"/>
      <c r="G106" s="119"/>
      <c r="H106" s="106">
        <f t="shared" si="6"/>
        <v>0</v>
      </c>
    </row>
    <row r="107" spans="1:8" s="107" customFormat="1" ht="12" outlineLevel="1">
      <c r="A107" s="100">
        <v>7</v>
      </c>
      <c r="B107" s="101" t="s">
        <v>2647</v>
      </c>
      <c r="C107" s="102" t="s">
        <v>2132</v>
      </c>
      <c r="D107" s="103" t="s">
        <v>2</v>
      </c>
      <c r="E107" s="104">
        <v>30</v>
      </c>
      <c r="F107" s="119"/>
      <c r="G107" s="119"/>
      <c r="H107" s="106">
        <f t="shared" si="6"/>
        <v>0</v>
      </c>
    </row>
    <row r="108" spans="1:8" s="107" customFormat="1" ht="12" outlineLevel="1">
      <c r="A108" s="100">
        <v>8</v>
      </c>
      <c r="B108" s="101" t="s">
        <v>2648</v>
      </c>
      <c r="C108" s="102" t="s">
        <v>2133</v>
      </c>
      <c r="D108" s="103" t="s">
        <v>2</v>
      </c>
      <c r="E108" s="104">
        <v>25</v>
      </c>
      <c r="F108" s="119"/>
      <c r="G108" s="119"/>
      <c r="H108" s="106">
        <f t="shared" si="4"/>
        <v>0</v>
      </c>
    </row>
    <row r="109" spans="1:8" s="107" customFormat="1" ht="12" outlineLevel="1">
      <c r="A109" s="100">
        <v>9</v>
      </c>
      <c r="B109" s="101" t="s">
        <v>2649</v>
      </c>
      <c r="C109" s="102" t="s">
        <v>2134</v>
      </c>
      <c r="D109" s="103" t="s">
        <v>2</v>
      </c>
      <c r="E109" s="104">
        <v>90</v>
      </c>
      <c r="F109" s="119"/>
      <c r="G109" s="119"/>
      <c r="H109" s="106">
        <f t="shared" si="4"/>
        <v>0</v>
      </c>
    </row>
    <row r="110" spans="1:8" s="107" customFormat="1" ht="12" outlineLevel="1">
      <c r="A110" s="100">
        <v>10</v>
      </c>
      <c r="B110" s="101" t="s">
        <v>2650</v>
      </c>
      <c r="C110" s="102" t="s">
        <v>2135</v>
      </c>
      <c r="D110" s="103" t="s">
        <v>2</v>
      </c>
      <c r="E110" s="104">
        <v>35</v>
      </c>
      <c r="F110" s="119"/>
      <c r="G110" s="119"/>
      <c r="H110" s="106">
        <f t="shared" si="4"/>
        <v>0</v>
      </c>
    </row>
    <row r="111" spans="1:8" s="99" customFormat="1" ht="16.5" customHeight="1">
      <c r="A111" s="94"/>
      <c r="B111" s="95" t="s">
        <v>2577</v>
      </c>
      <c r="C111" s="95" t="s">
        <v>2542</v>
      </c>
      <c r="D111" s="86" t="s">
        <v>1421</v>
      </c>
      <c r="E111" s="96"/>
      <c r="F111" s="97"/>
      <c r="G111" s="97"/>
      <c r="H111" s="98">
        <f>SUBTOTAL(9,H112:H115)</f>
        <v>0</v>
      </c>
    </row>
    <row r="112" spans="1:8" s="107" customFormat="1" ht="12" outlineLevel="1">
      <c r="A112" s="100">
        <v>1</v>
      </c>
      <c r="B112" s="101" t="s">
        <v>2651</v>
      </c>
      <c r="C112" s="102" t="s">
        <v>2136</v>
      </c>
      <c r="D112" s="103" t="s">
        <v>2</v>
      </c>
      <c r="E112" s="104">
        <v>30</v>
      </c>
      <c r="F112" s="119"/>
      <c r="G112" s="119"/>
      <c r="H112" s="106">
        <f t="shared" ref="H112:H119" si="7">E112*(F112+G112)</f>
        <v>0</v>
      </c>
    </row>
    <row r="113" spans="1:8" s="107" customFormat="1" ht="12" outlineLevel="1">
      <c r="A113" s="100">
        <v>2</v>
      </c>
      <c r="B113" s="101" t="s">
        <v>2652</v>
      </c>
      <c r="C113" s="102" t="s">
        <v>2137</v>
      </c>
      <c r="D113" s="103" t="s">
        <v>2</v>
      </c>
      <c r="E113" s="104">
        <v>1310</v>
      </c>
      <c r="F113" s="119"/>
      <c r="G113" s="119"/>
      <c r="H113" s="106">
        <f t="shared" si="7"/>
        <v>0</v>
      </c>
    </row>
    <row r="114" spans="1:8" s="107" customFormat="1" ht="12" outlineLevel="1">
      <c r="A114" s="100">
        <v>3</v>
      </c>
      <c r="B114" s="101" t="s">
        <v>2653</v>
      </c>
      <c r="C114" s="102" t="s">
        <v>2138</v>
      </c>
      <c r="D114" s="103" t="s">
        <v>2</v>
      </c>
      <c r="E114" s="104">
        <v>150</v>
      </c>
      <c r="F114" s="119"/>
      <c r="G114" s="119"/>
      <c r="H114" s="106">
        <f t="shared" si="7"/>
        <v>0</v>
      </c>
    </row>
    <row r="115" spans="1:8" s="107" customFormat="1" ht="12" outlineLevel="1">
      <c r="A115" s="100">
        <v>4</v>
      </c>
      <c r="B115" s="101" t="s">
        <v>2654</v>
      </c>
      <c r="C115" s="102" t="s">
        <v>2139</v>
      </c>
      <c r="D115" s="103" t="s">
        <v>2</v>
      </c>
      <c r="E115" s="104">
        <v>5</v>
      </c>
      <c r="F115" s="119"/>
      <c r="G115" s="119"/>
      <c r="H115" s="106">
        <f t="shared" si="7"/>
        <v>0</v>
      </c>
    </row>
    <row r="116" spans="1:8" s="99" customFormat="1" ht="16.5" customHeight="1">
      <c r="A116" s="94"/>
      <c r="B116" s="95" t="s">
        <v>2578</v>
      </c>
      <c r="C116" s="95" t="s">
        <v>2543</v>
      </c>
      <c r="D116" s="86" t="s">
        <v>1421</v>
      </c>
      <c r="E116" s="96"/>
      <c r="F116" s="97"/>
      <c r="G116" s="97"/>
      <c r="H116" s="98">
        <f>SUBTOTAL(9,H117)</f>
        <v>0</v>
      </c>
    </row>
    <row r="117" spans="1:8" s="107" customFormat="1" ht="12" outlineLevel="1">
      <c r="A117" s="100">
        <v>1</v>
      </c>
      <c r="B117" s="101" t="s">
        <v>2655</v>
      </c>
      <c r="C117" s="102" t="s">
        <v>2140</v>
      </c>
      <c r="D117" s="103" t="s">
        <v>838</v>
      </c>
      <c r="E117" s="104">
        <v>4</v>
      </c>
      <c r="F117" s="119"/>
      <c r="G117" s="119"/>
      <c r="H117" s="106">
        <f t="shared" si="7"/>
        <v>0</v>
      </c>
    </row>
    <row r="118" spans="1:8" s="99" customFormat="1" ht="16.5" customHeight="1">
      <c r="A118" s="94"/>
      <c r="B118" s="95" t="s">
        <v>2579</v>
      </c>
      <c r="C118" s="95" t="s">
        <v>2544</v>
      </c>
      <c r="D118" s="86" t="s">
        <v>1421</v>
      </c>
      <c r="E118" s="96"/>
      <c r="F118" s="97"/>
      <c r="G118" s="97"/>
      <c r="H118" s="98">
        <f>SUBTOTAL(9,H119:H123)</f>
        <v>0</v>
      </c>
    </row>
    <row r="119" spans="1:8" s="107" customFormat="1" ht="12" outlineLevel="1">
      <c r="A119" s="100">
        <v>1</v>
      </c>
      <c r="B119" s="101" t="s">
        <v>2656</v>
      </c>
      <c r="C119" s="102" t="s">
        <v>2141</v>
      </c>
      <c r="D119" s="103" t="s">
        <v>838</v>
      </c>
      <c r="E119" s="104">
        <v>600</v>
      </c>
      <c r="F119" s="119"/>
      <c r="G119" s="119"/>
      <c r="H119" s="106">
        <f t="shared" si="7"/>
        <v>0</v>
      </c>
    </row>
    <row r="120" spans="1:8" s="107" customFormat="1" ht="12" outlineLevel="1">
      <c r="A120" s="100">
        <v>2</v>
      </c>
      <c r="B120" s="101" t="s">
        <v>2657</v>
      </c>
      <c r="C120" s="102" t="s">
        <v>2142</v>
      </c>
      <c r="D120" s="103" t="s">
        <v>838</v>
      </c>
      <c r="E120" s="104">
        <v>20</v>
      </c>
      <c r="F120" s="119"/>
      <c r="G120" s="119"/>
      <c r="H120" s="106">
        <f t="shared" si="4"/>
        <v>0</v>
      </c>
    </row>
    <row r="121" spans="1:8" s="107" customFormat="1" ht="12" outlineLevel="1">
      <c r="A121" s="100">
        <v>3</v>
      </c>
      <c r="B121" s="101" t="s">
        <v>2658</v>
      </c>
      <c r="C121" s="102" t="s">
        <v>2143</v>
      </c>
      <c r="D121" s="103" t="s">
        <v>838</v>
      </c>
      <c r="E121" s="104">
        <v>35</v>
      </c>
      <c r="F121" s="119"/>
      <c r="G121" s="119"/>
      <c r="H121" s="106">
        <f t="shared" si="4"/>
        <v>0</v>
      </c>
    </row>
    <row r="122" spans="1:8" s="107" customFormat="1" ht="12" outlineLevel="1">
      <c r="A122" s="100">
        <v>4</v>
      </c>
      <c r="B122" s="101" t="s">
        <v>2659</v>
      </c>
      <c r="C122" s="102" t="s">
        <v>2144</v>
      </c>
      <c r="D122" s="103" t="s">
        <v>838</v>
      </c>
      <c r="E122" s="104">
        <v>4</v>
      </c>
      <c r="F122" s="119"/>
      <c r="G122" s="119"/>
      <c r="H122" s="106">
        <f t="shared" si="4"/>
        <v>0</v>
      </c>
    </row>
    <row r="123" spans="1:8" s="107" customFormat="1" ht="12" outlineLevel="1">
      <c r="A123" s="100">
        <v>5</v>
      </c>
      <c r="B123" s="101" t="s">
        <v>2660</v>
      </c>
      <c r="C123" s="102" t="s">
        <v>2145</v>
      </c>
      <c r="D123" s="103" t="s">
        <v>838</v>
      </c>
      <c r="E123" s="104">
        <v>12</v>
      </c>
      <c r="F123" s="119"/>
      <c r="G123" s="119"/>
      <c r="H123" s="106">
        <f t="shared" si="4"/>
        <v>0</v>
      </c>
    </row>
    <row r="124" spans="1:8" s="99" customFormat="1" ht="16.5" customHeight="1">
      <c r="A124" s="94"/>
      <c r="B124" s="95" t="s">
        <v>2580</v>
      </c>
      <c r="C124" s="95" t="s">
        <v>2545</v>
      </c>
      <c r="D124" s="86" t="s">
        <v>1421</v>
      </c>
      <c r="E124" s="96"/>
      <c r="F124" s="97"/>
      <c r="G124" s="97"/>
      <c r="H124" s="98">
        <f>SUBTOTAL(9,H125)</f>
        <v>0</v>
      </c>
    </row>
    <row r="125" spans="1:8" s="107" customFormat="1" ht="12" outlineLevel="1">
      <c r="A125" s="100">
        <v>1</v>
      </c>
      <c r="B125" s="101" t="s">
        <v>2661</v>
      </c>
      <c r="C125" s="102" t="s">
        <v>2146</v>
      </c>
      <c r="D125" s="103" t="s">
        <v>838</v>
      </c>
      <c r="E125" s="104">
        <v>440</v>
      </c>
      <c r="F125" s="119"/>
      <c r="G125" s="119"/>
      <c r="H125" s="106">
        <f t="shared" si="4"/>
        <v>0</v>
      </c>
    </row>
    <row r="126" spans="1:8" s="99" customFormat="1" ht="16.5" customHeight="1">
      <c r="A126" s="94"/>
      <c r="B126" s="95" t="s">
        <v>2581</v>
      </c>
      <c r="C126" s="95" t="s">
        <v>2546</v>
      </c>
      <c r="D126" s="86" t="s">
        <v>1421</v>
      </c>
      <c r="E126" s="96"/>
      <c r="F126" s="97"/>
      <c r="G126" s="97"/>
      <c r="H126" s="98">
        <f>SUBTOTAL(9,H127:H132)</f>
        <v>0</v>
      </c>
    </row>
    <row r="127" spans="1:8" s="107" customFormat="1" ht="12" outlineLevel="1">
      <c r="A127" s="100">
        <v>1</v>
      </c>
      <c r="B127" s="101" t="s">
        <v>2662</v>
      </c>
      <c r="C127" s="102" t="s">
        <v>2147</v>
      </c>
      <c r="D127" s="103" t="s">
        <v>838</v>
      </c>
      <c r="E127" s="104">
        <v>24</v>
      </c>
      <c r="F127" s="119"/>
      <c r="G127" s="119"/>
      <c r="H127" s="106">
        <f t="shared" si="4"/>
        <v>0</v>
      </c>
    </row>
    <row r="128" spans="1:8" s="107" customFormat="1" ht="12" outlineLevel="1">
      <c r="A128" s="100">
        <v>2</v>
      </c>
      <c r="B128" s="101" t="s">
        <v>2663</v>
      </c>
      <c r="C128" s="102" t="s">
        <v>2148</v>
      </c>
      <c r="D128" s="103" t="s">
        <v>838</v>
      </c>
      <c r="E128" s="104">
        <v>22</v>
      </c>
      <c r="F128" s="119"/>
      <c r="G128" s="119"/>
      <c r="H128" s="106">
        <f t="shared" ref="H128:H134" si="8">E128*(F128+G128)</f>
        <v>0</v>
      </c>
    </row>
    <row r="129" spans="1:8" s="107" customFormat="1" ht="12" outlineLevel="1">
      <c r="A129" s="100">
        <v>3</v>
      </c>
      <c r="B129" s="101" t="s">
        <v>2664</v>
      </c>
      <c r="C129" s="102" t="s">
        <v>2149</v>
      </c>
      <c r="D129" s="103" t="s">
        <v>838</v>
      </c>
      <c r="E129" s="104">
        <v>31</v>
      </c>
      <c r="F129" s="119"/>
      <c r="G129" s="119"/>
      <c r="H129" s="106">
        <f t="shared" si="8"/>
        <v>0</v>
      </c>
    </row>
    <row r="130" spans="1:8" s="107" customFormat="1" ht="12" outlineLevel="1">
      <c r="A130" s="100">
        <v>4</v>
      </c>
      <c r="B130" s="101" t="s">
        <v>2665</v>
      </c>
      <c r="C130" s="102" t="s">
        <v>2150</v>
      </c>
      <c r="D130" s="103" t="s">
        <v>838</v>
      </c>
      <c r="E130" s="104">
        <v>13</v>
      </c>
      <c r="F130" s="119"/>
      <c r="G130" s="119"/>
      <c r="H130" s="106">
        <f t="shared" si="8"/>
        <v>0</v>
      </c>
    </row>
    <row r="131" spans="1:8" s="107" customFormat="1" ht="12" outlineLevel="1">
      <c r="A131" s="100">
        <v>5</v>
      </c>
      <c r="B131" s="101" t="s">
        <v>2666</v>
      </c>
      <c r="C131" s="102" t="s">
        <v>2151</v>
      </c>
      <c r="D131" s="103" t="s">
        <v>838</v>
      </c>
      <c r="E131" s="104">
        <v>16</v>
      </c>
      <c r="F131" s="119"/>
      <c r="G131" s="119"/>
      <c r="H131" s="106">
        <f t="shared" si="8"/>
        <v>0</v>
      </c>
    </row>
    <row r="132" spans="1:8" s="107" customFormat="1" ht="12" outlineLevel="1">
      <c r="A132" s="100">
        <v>6</v>
      </c>
      <c r="B132" s="101" t="s">
        <v>2667</v>
      </c>
      <c r="C132" s="102" t="s">
        <v>2152</v>
      </c>
      <c r="D132" s="103" t="s">
        <v>838</v>
      </c>
      <c r="E132" s="104">
        <v>30</v>
      </c>
      <c r="F132" s="119"/>
      <c r="G132" s="119"/>
      <c r="H132" s="106">
        <f t="shared" si="8"/>
        <v>0</v>
      </c>
    </row>
    <row r="133" spans="1:8" s="99" customFormat="1" ht="16.5" customHeight="1">
      <c r="A133" s="94"/>
      <c r="B133" s="95" t="s">
        <v>2582</v>
      </c>
      <c r="C133" s="95" t="s">
        <v>2547</v>
      </c>
      <c r="D133" s="86" t="s">
        <v>1421</v>
      </c>
      <c r="E133" s="96"/>
      <c r="F133" s="97"/>
      <c r="G133" s="97"/>
      <c r="H133" s="98">
        <f>SUBTOTAL(9,H134:H137)</f>
        <v>0</v>
      </c>
    </row>
    <row r="134" spans="1:8" s="107" customFormat="1" ht="12" outlineLevel="1">
      <c r="A134" s="100">
        <v>1</v>
      </c>
      <c r="B134" s="101" t="s">
        <v>2668</v>
      </c>
      <c r="C134" s="102" t="s">
        <v>2153</v>
      </c>
      <c r="D134" s="103" t="s">
        <v>838</v>
      </c>
      <c r="E134" s="104">
        <v>186</v>
      </c>
      <c r="F134" s="119"/>
      <c r="G134" s="119"/>
      <c r="H134" s="106">
        <f t="shared" si="8"/>
        <v>0</v>
      </c>
    </row>
    <row r="135" spans="1:8" s="107" customFormat="1" ht="12" outlineLevel="1">
      <c r="A135" s="100">
        <v>2</v>
      </c>
      <c r="B135" s="101" t="s">
        <v>2669</v>
      </c>
      <c r="C135" s="102" t="s">
        <v>2154</v>
      </c>
      <c r="D135" s="103" t="s">
        <v>838</v>
      </c>
      <c r="E135" s="104">
        <v>28</v>
      </c>
      <c r="F135" s="119"/>
      <c r="G135" s="119"/>
      <c r="H135" s="106">
        <f t="shared" si="4"/>
        <v>0</v>
      </c>
    </row>
    <row r="136" spans="1:8" s="107" customFormat="1" ht="12" outlineLevel="1">
      <c r="A136" s="100">
        <v>3</v>
      </c>
      <c r="B136" s="101" t="s">
        <v>2670</v>
      </c>
      <c r="C136" s="102" t="s">
        <v>2155</v>
      </c>
      <c r="D136" s="103" t="s">
        <v>838</v>
      </c>
      <c r="E136" s="104">
        <v>8</v>
      </c>
      <c r="F136" s="119"/>
      <c r="G136" s="119"/>
      <c r="H136" s="106">
        <f t="shared" si="4"/>
        <v>0</v>
      </c>
    </row>
    <row r="137" spans="1:8" s="107" customFormat="1" ht="12" outlineLevel="1">
      <c r="A137" s="100">
        <v>4</v>
      </c>
      <c r="B137" s="101" t="s">
        <v>2671</v>
      </c>
      <c r="C137" s="102" t="s">
        <v>2156</v>
      </c>
      <c r="D137" s="103" t="s">
        <v>838</v>
      </c>
      <c r="E137" s="104">
        <v>14</v>
      </c>
      <c r="F137" s="119"/>
      <c r="G137" s="119"/>
      <c r="H137" s="106">
        <f t="shared" si="4"/>
        <v>0</v>
      </c>
    </row>
    <row r="138" spans="1:8" s="99" customFormat="1" ht="16.5" customHeight="1">
      <c r="A138" s="94"/>
      <c r="B138" s="95" t="s">
        <v>2583</v>
      </c>
      <c r="C138" s="95" t="s">
        <v>2548</v>
      </c>
      <c r="D138" s="86" t="s">
        <v>1421</v>
      </c>
      <c r="E138" s="96"/>
      <c r="F138" s="97"/>
      <c r="G138" s="97"/>
      <c r="H138" s="98">
        <f>SUBTOTAL(9,H139:H143)</f>
        <v>0</v>
      </c>
    </row>
    <row r="139" spans="1:8" s="107" customFormat="1" ht="12" outlineLevel="1">
      <c r="A139" s="100">
        <v>1</v>
      </c>
      <c r="B139" s="101" t="s">
        <v>2672</v>
      </c>
      <c r="C139" s="102" t="s">
        <v>2157</v>
      </c>
      <c r="D139" s="103" t="s">
        <v>838</v>
      </c>
      <c r="E139" s="104">
        <v>4</v>
      </c>
      <c r="F139" s="119"/>
      <c r="G139" s="119"/>
      <c r="H139" s="106">
        <f t="shared" si="4"/>
        <v>0</v>
      </c>
    </row>
    <row r="140" spans="1:8" s="107" customFormat="1" ht="12" outlineLevel="1">
      <c r="A140" s="100">
        <v>2</v>
      </c>
      <c r="B140" s="101" t="s">
        <v>2673</v>
      </c>
      <c r="C140" s="102" t="s">
        <v>2158</v>
      </c>
      <c r="D140" s="103" t="s">
        <v>838</v>
      </c>
      <c r="E140" s="104">
        <v>1</v>
      </c>
      <c r="F140" s="119"/>
      <c r="G140" s="119"/>
      <c r="H140" s="106">
        <f t="shared" si="4"/>
        <v>0</v>
      </c>
    </row>
    <row r="141" spans="1:8" s="107" customFormat="1" ht="12" outlineLevel="1">
      <c r="A141" s="100">
        <v>3</v>
      </c>
      <c r="B141" s="101" t="s">
        <v>2674</v>
      </c>
      <c r="C141" s="102" t="s">
        <v>2159</v>
      </c>
      <c r="D141" s="103" t="s">
        <v>838</v>
      </c>
      <c r="E141" s="104">
        <v>4</v>
      </c>
      <c r="F141" s="119"/>
      <c r="G141" s="119"/>
      <c r="H141" s="106">
        <f t="shared" si="4"/>
        <v>0</v>
      </c>
    </row>
    <row r="142" spans="1:8" s="107" customFormat="1" ht="12" outlineLevel="1">
      <c r="A142" s="100">
        <v>4</v>
      </c>
      <c r="B142" s="101" t="s">
        <v>2675</v>
      </c>
      <c r="C142" s="102" t="s">
        <v>2160</v>
      </c>
      <c r="D142" s="103" t="s">
        <v>838</v>
      </c>
      <c r="E142" s="104">
        <v>10</v>
      </c>
      <c r="F142" s="119"/>
      <c r="G142" s="119"/>
      <c r="H142" s="106">
        <f t="shared" ref="H142:H150" si="9">E142*(F142+G142)</f>
        <v>0</v>
      </c>
    </row>
    <row r="143" spans="1:8" s="107" customFormat="1" ht="12" outlineLevel="1">
      <c r="A143" s="100">
        <v>5</v>
      </c>
      <c r="B143" s="101" t="s">
        <v>2676</v>
      </c>
      <c r="C143" s="102" t="s">
        <v>2161</v>
      </c>
      <c r="D143" s="103" t="s">
        <v>838</v>
      </c>
      <c r="E143" s="104">
        <v>1</v>
      </c>
      <c r="F143" s="119"/>
      <c r="G143" s="119"/>
      <c r="H143" s="106">
        <f t="shared" si="9"/>
        <v>0</v>
      </c>
    </row>
    <row r="144" spans="1:8" s="99" customFormat="1" ht="16.5" customHeight="1">
      <c r="A144" s="94"/>
      <c r="B144" s="95" t="s">
        <v>2584</v>
      </c>
      <c r="C144" s="95" t="s">
        <v>2549</v>
      </c>
      <c r="D144" s="86" t="s">
        <v>1421</v>
      </c>
      <c r="E144" s="96"/>
      <c r="F144" s="97"/>
      <c r="G144" s="97"/>
      <c r="H144" s="98">
        <f>SUBTOTAL(9,H145:H146)</f>
        <v>0</v>
      </c>
    </row>
    <row r="145" spans="1:8" s="107" customFormat="1" ht="12" outlineLevel="1">
      <c r="A145" s="100">
        <v>1</v>
      </c>
      <c r="B145" s="101" t="s">
        <v>2677</v>
      </c>
      <c r="C145" s="102" t="s">
        <v>2162</v>
      </c>
      <c r="D145" s="103" t="s">
        <v>838</v>
      </c>
      <c r="E145" s="104">
        <v>154</v>
      </c>
      <c r="F145" s="119"/>
      <c r="G145" s="119"/>
      <c r="H145" s="106">
        <f t="shared" si="9"/>
        <v>0</v>
      </c>
    </row>
    <row r="146" spans="1:8" s="107" customFormat="1" ht="12" outlineLevel="1">
      <c r="A146" s="100">
        <v>2</v>
      </c>
      <c r="B146" s="101" t="s">
        <v>2678</v>
      </c>
      <c r="C146" s="102" t="s">
        <v>2163</v>
      </c>
      <c r="D146" s="103" t="s">
        <v>838</v>
      </c>
      <c r="E146" s="104">
        <v>17</v>
      </c>
      <c r="F146" s="119"/>
      <c r="G146" s="119"/>
      <c r="H146" s="106">
        <f t="shared" si="9"/>
        <v>0</v>
      </c>
    </row>
    <row r="147" spans="1:8" s="99" customFormat="1" ht="16.5" customHeight="1">
      <c r="A147" s="94"/>
      <c r="B147" s="95" t="s">
        <v>2585</v>
      </c>
      <c r="C147" s="95" t="s">
        <v>2550</v>
      </c>
      <c r="D147" s="86" t="s">
        <v>1421</v>
      </c>
      <c r="E147" s="96"/>
      <c r="F147" s="97"/>
      <c r="G147" s="97"/>
      <c r="H147" s="98">
        <f>SUBTOTAL(9,H148)</f>
        <v>0</v>
      </c>
    </row>
    <row r="148" spans="1:8" s="107" customFormat="1" ht="12" outlineLevel="1">
      <c r="A148" s="100">
        <v>1</v>
      </c>
      <c r="B148" s="101" t="s">
        <v>2679</v>
      </c>
      <c r="C148" s="102" t="s">
        <v>2164</v>
      </c>
      <c r="D148" s="103" t="s">
        <v>838</v>
      </c>
      <c r="E148" s="104">
        <v>17</v>
      </c>
      <c r="F148" s="119"/>
      <c r="G148" s="119"/>
      <c r="H148" s="106">
        <f t="shared" si="9"/>
        <v>0</v>
      </c>
    </row>
    <row r="149" spans="1:8" s="99" customFormat="1" ht="16.5" customHeight="1">
      <c r="A149" s="94"/>
      <c r="B149" s="95" t="s">
        <v>2586</v>
      </c>
      <c r="C149" s="95" t="s">
        <v>2551</v>
      </c>
      <c r="D149" s="86" t="s">
        <v>1421</v>
      </c>
      <c r="E149" s="96"/>
      <c r="F149" s="97"/>
      <c r="G149" s="97"/>
      <c r="H149" s="98">
        <f>SUBTOTAL(9,H150)</f>
        <v>0</v>
      </c>
    </row>
    <row r="150" spans="1:8" s="107" customFormat="1" ht="12" outlineLevel="1">
      <c r="A150" s="100">
        <v>1</v>
      </c>
      <c r="B150" s="101" t="s">
        <v>2680</v>
      </c>
      <c r="C150" s="102" t="s">
        <v>2165</v>
      </c>
      <c r="D150" s="103" t="s">
        <v>838</v>
      </c>
      <c r="E150" s="104">
        <v>56</v>
      </c>
      <c r="F150" s="119"/>
      <c r="G150" s="119"/>
      <c r="H150" s="106">
        <f t="shared" si="9"/>
        <v>0</v>
      </c>
    </row>
    <row r="151" spans="1:8" s="99" customFormat="1" ht="16.5" customHeight="1">
      <c r="A151" s="94"/>
      <c r="B151" s="95" t="s">
        <v>2587</v>
      </c>
      <c r="C151" s="95" t="s">
        <v>2552</v>
      </c>
      <c r="D151" s="86" t="s">
        <v>1421</v>
      </c>
      <c r="E151" s="96"/>
      <c r="F151" s="97"/>
      <c r="G151" s="97"/>
      <c r="H151" s="98">
        <f>SUBTOTAL(9,H152:H154)</f>
        <v>0</v>
      </c>
    </row>
    <row r="152" spans="1:8" s="107" customFormat="1" ht="12" outlineLevel="1">
      <c r="A152" s="100" t="s">
        <v>2681</v>
      </c>
      <c r="B152" s="101" t="s">
        <v>2682</v>
      </c>
      <c r="C152" s="102" t="s">
        <v>2166</v>
      </c>
      <c r="D152" s="103" t="s">
        <v>838</v>
      </c>
      <c r="E152" s="104">
        <v>8</v>
      </c>
      <c r="F152" s="119"/>
      <c r="G152" s="119"/>
      <c r="H152" s="106">
        <f t="shared" si="4"/>
        <v>0</v>
      </c>
    </row>
    <row r="153" spans="1:8" s="107" customFormat="1" ht="12" outlineLevel="1">
      <c r="A153" s="100" t="s">
        <v>2683</v>
      </c>
      <c r="B153" s="101" t="s">
        <v>2684</v>
      </c>
      <c r="C153" s="102" t="s">
        <v>2167</v>
      </c>
      <c r="D153" s="103" t="s">
        <v>838</v>
      </c>
      <c r="E153" s="104">
        <v>3</v>
      </c>
      <c r="F153" s="119"/>
      <c r="G153" s="119"/>
      <c r="H153" s="106">
        <f t="shared" si="4"/>
        <v>0</v>
      </c>
    </row>
    <row r="154" spans="1:8" s="107" customFormat="1" ht="12" outlineLevel="1">
      <c r="A154" s="100" t="s">
        <v>2685</v>
      </c>
      <c r="B154" s="101" t="s">
        <v>2686</v>
      </c>
      <c r="C154" s="102" t="s">
        <v>2168</v>
      </c>
      <c r="D154" s="103" t="s">
        <v>838</v>
      </c>
      <c r="E154" s="104">
        <v>1</v>
      </c>
      <c r="F154" s="119"/>
      <c r="G154" s="119"/>
      <c r="H154" s="106">
        <f t="shared" si="4"/>
        <v>0</v>
      </c>
    </row>
    <row r="155" spans="1:8" s="99" customFormat="1" ht="16.5" customHeight="1">
      <c r="A155" s="94"/>
      <c r="B155" s="95" t="s">
        <v>2588</v>
      </c>
      <c r="C155" s="95" t="s">
        <v>2553</v>
      </c>
      <c r="D155" s="86" t="s">
        <v>1421</v>
      </c>
      <c r="E155" s="96"/>
      <c r="F155" s="97"/>
      <c r="G155" s="97"/>
      <c r="H155" s="98">
        <f>SUBTOTAL(9,H156)</f>
        <v>0</v>
      </c>
    </row>
    <row r="156" spans="1:8" s="107" customFormat="1" ht="12" outlineLevel="1">
      <c r="A156" s="100">
        <v>1</v>
      </c>
      <c r="B156" s="101" t="s">
        <v>2687</v>
      </c>
      <c r="C156" s="102" t="s">
        <v>2169</v>
      </c>
      <c r="D156" s="103" t="s">
        <v>838</v>
      </c>
      <c r="E156" s="104">
        <v>2</v>
      </c>
      <c r="F156" s="119"/>
      <c r="G156" s="119"/>
      <c r="H156" s="106">
        <f t="shared" si="4"/>
        <v>0</v>
      </c>
    </row>
    <row r="157" spans="1:8" s="99" customFormat="1" ht="16.5" customHeight="1">
      <c r="A157" s="94"/>
      <c r="B157" s="95" t="s">
        <v>2589</v>
      </c>
      <c r="C157" s="95" t="s">
        <v>2554</v>
      </c>
      <c r="D157" s="86" t="s">
        <v>1421</v>
      </c>
      <c r="E157" s="96"/>
      <c r="F157" s="97"/>
      <c r="G157" s="97"/>
      <c r="H157" s="98">
        <f>SUBTOTAL(9,H158:H158)</f>
        <v>0</v>
      </c>
    </row>
    <row r="158" spans="1:8" s="107" customFormat="1" ht="12" outlineLevel="1">
      <c r="A158" s="100">
        <v>1</v>
      </c>
      <c r="B158" s="101" t="s">
        <v>2688</v>
      </c>
      <c r="C158" s="102" t="s">
        <v>2170</v>
      </c>
      <c r="D158" s="103" t="s">
        <v>838</v>
      </c>
      <c r="E158" s="104">
        <v>3</v>
      </c>
      <c r="F158" s="119"/>
      <c r="G158" s="119"/>
      <c r="H158" s="106">
        <f t="shared" si="4"/>
        <v>0</v>
      </c>
    </row>
    <row r="159" spans="1:8" s="99" customFormat="1" ht="16.5" customHeight="1">
      <c r="A159" s="94"/>
      <c r="B159" s="95" t="s">
        <v>2590</v>
      </c>
      <c r="C159" s="95" t="s">
        <v>2555</v>
      </c>
      <c r="D159" s="86" t="s">
        <v>1421</v>
      </c>
      <c r="E159" s="96"/>
      <c r="F159" s="97"/>
      <c r="G159" s="97"/>
      <c r="H159" s="98">
        <f>SUBTOTAL(9,H160:H160)</f>
        <v>0</v>
      </c>
    </row>
    <row r="160" spans="1:8" s="107" customFormat="1" ht="12" outlineLevel="1">
      <c r="A160" s="100">
        <v>1</v>
      </c>
      <c r="B160" s="101" t="s">
        <v>2689</v>
      </c>
      <c r="C160" s="102" t="s">
        <v>2171</v>
      </c>
      <c r="D160" s="103" t="s">
        <v>838</v>
      </c>
      <c r="E160" s="104">
        <v>2</v>
      </c>
      <c r="F160" s="119"/>
      <c r="G160" s="119"/>
      <c r="H160" s="106">
        <f t="shared" si="4"/>
        <v>0</v>
      </c>
    </row>
    <row r="161" spans="1:8" s="99" customFormat="1" ht="16.5" customHeight="1">
      <c r="A161" s="94"/>
      <c r="B161" s="95" t="s">
        <v>2591</v>
      </c>
      <c r="C161" s="95" t="s">
        <v>2556</v>
      </c>
      <c r="D161" s="86" t="s">
        <v>1421</v>
      </c>
      <c r="E161" s="96"/>
      <c r="F161" s="97"/>
      <c r="G161" s="97"/>
      <c r="H161" s="98">
        <f>SUBTOTAL(9,H162:H167)</f>
        <v>0</v>
      </c>
    </row>
    <row r="162" spans="1:8" s="107" customFormat="1" ht="12" outlineLevel="1">
      <c r="A162" s="100">
        <v>1</v>
      </c>
      <c r="B162" s="101" t="s">
        <v>2690</v>
      </c>
      <c r="C162" s="102" t="s">
        <v>2172</v>
      </c>
      <c r="D162" s="103" t="s">
        <v>838</v>
      </c>
      <c r="E162" s="104">
        <v>10</v>
      </c>
      <c r="F162" s="119"/>
      <c r="G162" s="119"/>
      <c r="H162" s="106">
        <f t="shared" ref="H162:H167" si="10">E162*(F162+G162)</f>
        <v>0</v>
      </c>
    </row>
    <row r="163" spans="1:8" s="107" customFormat="1" ht="12" outlineLevel="1">
      <c r="A163" s="100">
        <v>2</v>
      </c>
      <c r="B163" s="101" t="s">
        <v>2691</v>
      </c>
      <c r="C163" s="102" t="s">
        <v>2173</v>
      </c>
      <c r="D163" s="103" t="s">
        <v>838</v>
      </c>
      <c r="E163" s="104">
        <v>99</v>
      </c>
      <c r="F163" s="119"/>
      <c r="G163" s="119"/>
      <c r="H163" s="106">
        <f t="shared" si="10"/>
        <v>0</v>
      </c>
    </row>
    <row r="164" spans="1:8" s="107" customFormat="1" ht="12" outlineLevel="1">
      <c r="A164" s="100">
        <v>3</v>
      </c>
      <c r="B164" s="101" t="s">
        <v>2692</v>
      </c>
      <c r="C164" s="102" t="s">
        <v>2174</v>
      </c>
      <c r="D164" s="103" t="s">
        <v>838</v>
      </c>
      <c r="E164" s="104">
        <v>59</v>
      </c>
      <c r="F164" s="119"/>
      <c r="G164" s="119"/>
      <c r="H164" s="106">
        <f t="shared" si="10"/>
        <v>0</v>
      </c>
    </row>
    <row r="165" spans="1:8" s="107" customFormat="1" ht="12" outlineLevel="1">
      <c r="A165" s="100">
        <v>4</v>
      </c>
      <c r="B165" s="101" t="s">
        <v>2693</v>
      </c>
      <c r="C165" s="102" t="s">
        <v>2175</v>
      </c>
      <c r="D165" s="103" t="s">
        <v>838</v>
      </c>
      <c r="E165" s="104">
        <v>24</v>
      </c>
      <c r="F165" s="119"/>
      <c r="G165" s="119"/>
      <c r="H165" s="106">
        <f t="shared" si="10"/>
        <v>0</v>
      </c>
    </row>
    <row r="166" spans="1:8" s="107" customFormat="1" ht="12" outlineLevel="1">
      <c r="A166" s="100">
        <v>5</v>
      </c>
      <c r="B166" s="101" t="s">
        <v>2694</v>
      </c>
      <c r="C166" s="102" t="s">
        <v>2176</v>
      </c>
      <c r="D166" s="103" t="s">
        <v>838</v>
      </c>
      <c r="E166" s="104">
        <v>1</v>
      </c>
      <c r="F166" s="119"/>
      <c r="G166" s="119"/>
      <c r="H166" s="106">
        <f t="shared" si="10"/>
        <v>0</v>
      </c>
    </row>
    <row r="167" spans="1:8" s="107" customFormat="1" ht="12" outlineLevel="1">
      <c r="A167" s="100">
        <v>6</v>
      </c>
      <c r="B167" s="101" t="s">
        <v>2695</v>
      </c>
      <c r="C167" s="102" t="s">
        <v>2177</v>
      </c>
      <c r="D167" s="103" t="s">
        <v>838</v>
      </c>
      <c r="E167" s="104">
        <v>2</v>
      </c>
      <c r="F167" s="119"/>
      <c r="G167" s="119"/>
      <c r="H167" s="106">
        <f t="shared" si="10"/>
        <v>0</v>
      </c>
    </row>
    <row r="168" spans="1:8" s="99" customFormat="1" ht="16.5" customHeight="1">
      <c r="A168" s="94"/>
      <c r="B168" s="95" t="s">
        <v>2592</v>
      </c>
      <c r="C168" s="95" t="s">
        <v>2557</v>
      </c>
      <c r="D168" s="86" t="s">
        <v>1421</v>
      </c>
      <c r="E168" s="96"/>
      <c r="F168" s="97"/>
      <c r="G168" s="97"/>
      <c r="H168" s="98">
        <f>SUBTOTAL(9,H169:H170)</f>
        <v>0</v>
      </c>
    </row>
    <row r="169" spans="1:8" s="107" customFormat="1" ht="12" outlineLevel="1">
      <c r="A169" s="100">
        <v>1</v>
      </c>
      <c r="B169" s="101" t="s">
        <v>2696</v>
      </c>
      <c r="C169" s="102" t="s">
        <v>2178</v>
      </c>
      <c r="D169" s="103" t="s">
        <v>838</v>
      </c>
      <c r="E169" s="104">
        <v>10</v>
      </c>
      <c r="F169" s="119"/>
      <c r="G169" s="119"/>
      <c r="H169" s="106">
        <f t="shared" si="4"/>
        <v>0</v>
      </c>
    </row>
    <row r="170" spans="1:8" s="107" customFormat="1" ht="12" outlineLevel="1">
      <c r="A170" s="100">
        <v>2</v>
      </c>
      <c r="B170" s="101" t="s">
        <v>2697</v>
      </c>
      <c r="C170" s="102" t="s">
        <v>2179</v>
      </c>
      <c r="D170" s="103" t="s">
        <v>838</v>
      </c>
      <c r="E170" s="104">
        <v>12</v>
      </c>
      <c r="F170" s="119"/>
      <c r="G170" s="119"/>
      <c r="H170" s="106">
        <f t="shared" si="4"/>
        <v>0</v>
      </c>
    </row>
    <row r="171" spans="1:8" s="99" customFormat="1" ht="16.5" customHeight="1">
      <c r="A171" s="94"/>
      <c r="B171" s="95" t="s">
        <v>2593</v>
      </c>
      <c r="C171" s="95" t="s">
        <v>2556</v>
      </c>
      <c r="D171" s="86" t="s">
        <v>1421</v>
      </c>
      <c r="E171" s="96"/>
      <c r="F171" s="97"/>
      <c r="G171" s="97"/>
      <c r="H171" s="98">
        <f>SUBTOTAL(9,H172)</f>
        <v>0</v>
      </c>
    </row>
    <row r="172" spans="1:8" s="107" customFormat="1" ht="12" outlineLevel="1">
      <c r="A172" s="100">
        <v>1</v>
      </c>
      <c r="B172" s="101" t="s">
        <v>2698</v>
      </c>
      <c r="C172" s="102" t="s">
        <v>2180</v>
      </c>
      <c r="D172" s="103" t="s">
        <v>838</v>
      </c>
      <c r="E172" s="104">
        <v>1</v>
      </c>
      <c r="F172" s="119"/>
      <c r="G172" s="119"/>
      <c r="H172" s="106">
        <f t="shared" si="4"/>
        <v>0</v>
      </c>
    </row>
    <row r="173" spans="1:8" s="99" customFormat="1" ht="16.5" customHeight="1">
      <c r="A173" s="94"/>
      <c r="B173" s="95" t="s">
        <v>2594</v>
      </c>
      <c r="C173" s="95" t="s">
        <v>2558</v>
      </c>
      <c r="D173" s="86" t="s">
        <v>1421</v>
      </c>
      <c r="E173" s="96"/>
      <c r="F173" s="97"/>
      <c r="G173" s="97"/>
      <c r="H173" s="98">
        <f>SUBTOTAL(9,H174:H174)</f>
        <v>0</v>
      </c>
    </row>
    <row r="174" spans="1:8" s="107" customFormat="1" ht="12" outlineLevel="1">
      <c r="A174" s="100">
        <v>1</v>
      </c>
      <c r="B174" s="101" t="s">
        <v>2699</v>
      </c>
      <c r="C174" s="102" t="s">
        <v>2181</v>
      </c>
      <c r="D174" s="103" t="s">
        <v>838</v>
      </c>
      <c r="E174" s="104">
        <v>5</v>
      </c>
      <c r="F174" s="119"/>
      <c r="G174" s="119"/>
      <c r="H174" s="106">
        <f t="shared" ref="H174:H177" si="11">E174*(F174+G174)</f>
        <v>0</v>
      </c>
    </row>
    <row r="175" spans="1:8" s="99" customFormat="1" ht="16.5" customHeight="1">
      <c r="A175" s="94"/>
      <c r="B175" s="95" t="s">
        <v>2595</v>
      </c>
      <c r="C175" s="95" t="s">
        <v>2559</v>
      </c>
      <c r="D175" s="86" t="s">
        <v>1421</v>
      </c>
      <c r="E175" s="96"/>
      <c r="F175" s="97"/>
      <c r="G175" s="97"/>
      <c r="H175" s="98">
        <f>SUBTOTAL(9,H176:H177)</f>
        <v>0</v>
      </c>
    </row>
    <row r="176" spans="1:8" s="107" customFormat="1" ht="12" outlineLevel="1">
      <c r="A176" s="100">
        <v>1</v>
      </c>
      <c r="B176" s="101" t="s">
        <v>2700</v>
      </c>
      <c r="C176" s="102" t="s">
        <v>2182</v>
      </c>
      <c r="D176" s="103" t="s">
        <v>838</v>
      </c>
      <c r="E176" s="104">
        <v>1</v>
      </c>
      <c r="F176" s="119"/>
      <c r="G176" s="119"/>
      <c r="H176" s="106">
        <f t="shared" si="11"/>
        <v>0</v>
      </c>
    </row>
    <row r="177" spans="1:8" s="107" customFormat="1" ht="12" outlineLevel="1">
      <c r="A177" s="100">
        <v>2</v>
      </c>
      <c r="B177" s="101" t="s">
        <v>2701</v>
      </c>
      <c r="C177" s="102" t="s">
        <v>2183</v>
      </c>
      <c r="D177" s="103" t="s">
        <v>838</v>
      </c>
      <c r="E177" s="104">
        <v>13</v>
      </c>
      <c r="F177" s="119"/>
      <c r="G177" s="119"/>
      <c r="H177" s="106">
        <f t="shared" si="11"/>
        <v>0</v>
      </c>
    </row>
    <row r="178" spans="1:8" s="99" customFormat="1" ht="16.5" customHeight="1">
      <c r="A178" s="94"/>
      <c r="B178" s="95" t="s">
        <v>2596</v>
      </c>
      <c r="C178" s="95" t="s">
        <v>2560</v>
      </c>
      <c r="D178" s="86" t="s">
        <v>1421</v>
      </c>
      <c r="E178" s="96"/>
      <c r="F178" s="97"/>
      <c r="G178" s="97"/>
      <c r="H178" s="98">
        <f>SUBTOTAL(9,H179)</f>
        <v>0</v>
      </c>
    </row>
    <row r="179" spans="1:8" s="107" customFormat="1" ht="12" outlineLevel="1">
      <c r="A179" s="100">
        <v>1</v>
      </c>
      <c r="B179" s="101" t="s">
        <v>2702</v>
      </c>
      <c r="C179" s="102" t="s">
        <v>2184</v>
      </c>
      <c r="D179" s="103" t="s">
        <v>838</v>
      </c>
      <c r="E179" s="104">
        <v>15</v>
      </c>
      <c r="F179" s="119"/>
      <c r="G179" s="119"/>
      <c r="H179" s="106">
        <f t="shared" ref="H179:H205" si="12">E179*(F179+G179)</f>
        <v>0</v>
      </c>
    </row>
    <row r="180" spans="1:8" s="99" customFormat="1" ht="16.5" customHeight="1">
      <c r="A180" s="94"/>
      <c r="B180" s="95" t="s">
        <v>2597</v>
      </c>
      <c r="C180" s="95" t="s">
        <v>2561</v>
      </c>
      <c r="D180" s="86" t="s">
        <v>1421</v>
      </c>
      <c r="E180" s="96"/>
      <c r="F180" s="97"/>
      <c r="G180" s="97"/>
      <c r="H180" s="98">
        <f>SUBTOTAL(9,H181)</f>
        <v>0</v>
      </c>
    </row>
    <row r="181" spans="1:8" s="107" customFormat="1" ht="24" outlineLevel="1">
      <c r="A181" s="100">
        <v>1</v>
      </c>
      <c r="B181" s="101" t="s">
        <v>2703</v>
      </c>
      <c r="C181" s="102" t="s">
        <v>2185</v>
      </c>
      <c r="D181" s="103" t="s">
        <v>838</v>
      </c>
      <c r="E181" s="104">
        <v>3</v>
      </c>
      <c r="F181" s="119"/>
      <c r="G181" s="119"/>
      <c r="H181" s="106">
        <f t="shared" ref="H181:H188" si="13">E181*(F181+G181)</f>
        <v>0</v>
      </c>
    </row>
    <row r="182" spans="1:8" s="99" customFormat="1" ht="16.5" customHeight="1">
      <c r="A182" s="94"/>
      <c r="B182" s="95" t="s">
        <v>2598</v>
      </c>
      <c r="C182" s="95" t="s">
        <v>2562</v>
      </c>
      <c r="D182" s="86" t="s">
        <v>1421</v>
      </c>
      <c r="E182" s="96"/>
      <c r="F182" s="97"/>
      <c r="G182" s="97"/>
      <c r="H182" s="98">
        <f>SUBTOTAL(9,H183:H183)</f>
        <v>0</v>
      </c>
    </row>
    <row r="183" spans="1:8" s="107" customFormat="1" ht="12" outlineLevel="1">
      <c r="A183" s="100">
        <v>1</v>
      </c>
      <c r="B183" s="101" t="s">
        <v>2704</v>
      </c>
      <c r="C183" s="102" t="s">
        <v>2186</v>
      </c>
      <c r="D183" s="103" t="s">
        <v>838</v>
      </c>
      <c r="E183" s="104">
        <v>1</v>
      </c>
      <c r="F183" s="119"/>
      <c r="G183" s="119"/>
      <c r="H183" s="106">
        <f t="shared" si="13"/>
        <v>0</v>
      </c>
    </row>
    <row r="184" spans="1:8" s="99" customFormat="1" ht="16.5" customHeight="1">
      <c r="A184" s="94"/>
      <c r="B184" s="95" t="s">
        <v>2599</v>
      </c>
      <c r="C184" s="95" t="s">
        <v>2563</v>
      </c>
      <c r="D184" s="86" t="s">
        <v>1421</v>
      </c>
      <c r="E184" s="96"/>
      <c r="F184" s="97"/>
      <c r="G184" s="97"/>
      <c r="H184" s="98">
        <f>SUBTOTAL(9,H185:H186)</f>
        <v>0</v>
      </c>
    </row>
    <row r="185" spans="1:8" s="107" customFormat="1" ht="12" outlineLevel="1">
      <c r="A185" s="100">
        <v>1</v>
      </c>
      <c r="B185" s="101" t="s">
        <v>2705</v>
      </c>
      <c r="C185" s="102" t="s">
        <v>2187</v>
      </c>
      <c r="D185" s="103" t="s">
        <v>838</v>
      </c>
      <c r="E185" s="104">
        <v>160</v>
      </c>
      <c r="F185" s="119"/>
      <c r="G185" s="119"/>
      <c r="H185" s="106">
        <f t="shared" si="13"/>
        <v>0</v>
      </c>
    </row>
    <row r="186" spans="1:8" s="107" customFormat="1" ht="12" outlineLevel="1">
      <c r="A186" s="100">
        <v>2</v>
      </c>
      <c r="B186" s="101" t="s">
        <v>2706</v>
      </c>
      <c r="C186" s="102" t="s">
        <v>2188</v>
      </c>
      <c r="D186" s="103" t="s">
        <v>838</v>
      </c>
      <c r="E186" s="104">
        <v>106</v>
      </c>
      <c r="F186" s="119"/>
      <c r="G186" s="119"/>
      <c r="H186" s="106">
        <f t="shared" si="13"/>
        <v>0</v>
      </c>
    </row>
    <row r="187" spans="1:8" s="99" customFormat="1" ht="16.5" customHeight="1">
      <c r="A187" s="94"/>
      <c r="B187" s="95" t="s">
        <v>2600</v>
      </c>
      <c r="C187" s="95" t="s">
        <v>2564</v>
      </c>
      <c r="D187" s="86" t="s">
        <v>1421</v>
      </c>
      <c r="E187" s="96"/>
      <c r="F187" s="97"/>
      <c r="G187" s="97"/>
      <c r="H187" s="98">
        <f>SUBTOTAL(9,H188:H188)</f>
        <v>0</v>
      </c>
    </row>
    <row r="188" spans="1:8" s="107" customFormat="1" ht="12" outlineLevel="1">
      <c r="A188" s="100">
        <v>1</v>
      </c>
      <c r="B188" s="101" t="s">
        <v>2707</v>
      </c>
      <c r="C188" s="215" t="s">
        <v>2300</v>
      </c>
      <c r="D188" s="103" t="s">
        <v>838</v>
      </c>
      <c r="E188" s="104">
        <v>24</v>
      </c>
      <c r="F188" s="119"/>
      <c r="G188" s="119"/>
      <c r="H188" s="106">
        <f t="shared" si="13"/>
        <v>0</v>
      </c>
    </row>
    <row r="189" spans="1:8" s="99" customFormat="1" ht="16.5" customHeight="1">
      <c r="A189" s="94"/>
      <c r="B189" s="95" t="s">
        <v>2601</v>
      </c>
      <c r="C189" s="95" t="s">
        <v>2565</v>
      </c>
      <c r="D189" s="86" t="s">
        <v>1421</v>
      </c>
      <c r="E189" s="96"/>
      <c r="F189" s="97"/>
      <c r="G189" s="97"/>
      <c r="H189" s="98">
        <f>SUBTOTAL(9,H190:H190)</f>
        <v>0</v>
      </c>
    </row>
    <row r="190" spans="1:8" s="107" customFormat="1" ht="12" outlineLevel="1">
      <c r="A190" s="100">
        <v>1</v>
      </c>
      <c r="B190" s="101" t="s">
        <v>2708</v>
      </c>
      <c r="C190" s="102" t="s">
        <v>2189</v>
      </c>
      <c r="D190" s="103" t="s">
        <v>838</v>
      </c>
      <c r="E190" s="104">
        <v>10</v>
      </c>
      <c r="F190" s="119"/>
      <c r="G190" s="119"/>
      <c r="H190" s="106">
        <f t="shared" si="12"/>
        <v>0</v>
      </c>
    </row>
    <row r="191" spans="1:8" s="99" customFormat="1" ht="16.5" customHeight="1">
      <c r="A191" s="94"/>
      <c r="B191" s="95" t="s">
        <v>2602</v>
      </c>
      <c r="C191" s="95" t="s">
        <v>2566</v>
      </c>
      <c r="D191" s="86" t="s">
        <v>1421</v>
      </c>
      <c r="E191" s="96"/>
      <c r="F191" s="97"/>
      <c r="G191" s="97"/>
      <c r="H191" s="98">
        <f>SUBTOTAL(9,H192:H194)</f>
        <v>0</v>
      </c>
    </row>
    <row r="192" spans="1:8" s="107" customFormat="1" ht="12" outlineLevel="1">
      <c r="A192" s="100">
        <v>1</v>
      </c>
      <c r="B192" s="101" t="s">
        <v>2709</v>
      </c>
      <c r="C192" s="102" t="s">
        <v>2190</v>
      </c>
      <c r="D192" s="103" t="s">
        <v>2</v>
      </c>
      <c r="E192" s="104">
        <v>250</v>
      </c>
      <c r="F192" s="119"/>
      <c r="G192" s="119"/>
      <c r="H192" s="106">
        <f t="shared" si="12"/>
        <v>0</v>
      </c>
    </row>
    <row r="193" spans="1:8" s="107" customFormat="1" ht="12" outlineLevel="1">
      <c r="A193" s="100">
        <v>2</v>
      </c>
      <c r="B193" s="101" t="s">
        <v>2710</v>
      </c>
      <c r="C193" s="102" t="s">
        <v>2191</v>
      </c>
      <c r="D193" s="103" t="s">
        <v>2</v>
      </c>
      <c r="E193" s="104">
        <v>300</v>
      </c>
      <c r="F193" s="119"/>
      <c r="G193" s="119"/>
      <c r="H193" s="106">
        <f t="shared" si="12"/>
        <v>0</v>
      </c>
    </row>
    <row r="194" spans="1:8" s="107" customFormat="1" ht="12" outlineLevel="1">
      <c r="A194" s="100">
        <v>3</v>
      </c>
      <c r="B194" s="101" t="s">
        <v>2711</v>
      </c>
      <c r="C194" s="102" t="s">
        <v>2192</v>
      </c>
      <c r="D194" s="103" t="s">
        <v>2</v>
      </c>
      <c r="E194" s="104">
        <v>60</v>
      </c>
      <c r="F194" s="119"/>
      <c r="G194" s="119"/>
      <c r="H194" s="106">
        <f t="shared" si="12"/>
        <v>0</v>
      </c>
    </row>
    <row r="195" spans="1:8" s="99" customFormat="1" ht="16.5" customHeight="1">
      <c r="A195" s="94"/>
      <c r="B195" s="95" t="s">
        <v>2603</v>
      </c>
      <c r="C195" s="95" t="s">
        <v>2567</v>
      </c>
      <c r="D195" s="86" t="s">
        <v>1421</v>
      </c>
      <c r="E195" s="96"/>
      <c r="F195" s="97"/>
      <c r="G195" s="97"/>
      <c r="H195" s="98">
        <f>SUBTOTAL(9,H196:H199)</f>
        <v>0</v>
      </c>
    </row>
    <row r="196" spans="1:8" s="107" customFormat="1" ht="12" outlineLevel="1">
      <c r="A196" s="100">
        <v>1</v>
      </c>
      <c r="B196" s="101" t="s">
        <v>2712</v>
      </c>
      <c r="C196" s="102" t="s">
        <v>2193</v>
      </c>
      <c r="D196" s="103" t="s">
        <v>12</v>
      </c>
      <c r="E196" s="104">
        <v>60</v>
      </c>
      <c r="F196" s="119"/>
      <c r="G196" s="119"/>
      <c r="H196" s="106">
        <f t="shared" si="12"/>
        <v>0</v>
      </c>
    </row>
    <row r="197" spans="1:8" s="107" customFormat="1" ht="12" outlineLevel="1">
      <c r="A197" s="100">
        <v>2</v>
      </c>
      <c r="B197" s="101" t="s">
        <v>2713</v>
      </c>
      <c r="C197" s="102" t="s">
        <v>2194</v>
      </c>
      <c r="D197" s="103" t="s">
        <v>12</v>
      </c>
      <c r="E197" s="104">
        <v>2</v>
      </c>
      <c r="F197" s="119"/>
      <c r="G197" s="119"/>
      <c r="H197" s="106">
        <f t="shared" ref="H197:H203" si="14">E197*(F197+G197)</f>
        <v>0</v>
      </c>
    </row>
    <row r="198" spans="1:8" s="107" customFormat="1" ht="12" outlineLevel="1">
      <c r="A198" s="100">
        <v>3</v>
      </c>
      <c r="B198" s="101" t="s">
        <v>2714</v>
      </c>
      <c r="C198" s="102" t="s">
        <v>2195</v>
      </c>
      <c r="D198" s="103" t="s">
        <v>12</v>
      </c>
      <c r="E198" s="104">
        <v>2</v>
      </c>
      <c r="F198" s="119"/>
      <c r="G198" s="119"/>
      <c r="H198" s="106">
        <f t="shared" si="14"/>
        <v>0</v>
      </c>
    </row>
    <row r="199" spans="1:8" s="107" customFormat="1" ht="12" outlineLevel="1">
      <c r="A199" s="100">
        <v>4</v>
      </c>
      <c r="B199" s="101" t="s">
        <v>2715</v>
      </c>
      <c r="C199" s="102" t="s">
        <v>2196</v>
      </c>
      <c r="D199" s="103" t="s">
        <v>12</v>
      </c>
      <c r="E199" s="104">
        <v>12</v>
      </c>
      <c r="F199" s="119"/>
      <c r="G199" s="119"/>
      <c r="H199" s="106">
        <f t="shared" si="14"/>
        <v>0</v>
      </c>
    </row>
    <row r="200" spans="1:8" s="99" customFormat="1" ht="16.5" customHeight="1">
      <c r="A200" s="94"/>
      <c r="B200" s="95" t="s">
        <v>2604</v>
      </c>
      <c r="C200" s="95" t="s">
        <v>2568</v>
      </c>
      <c r="D200" s="86" t="s">
        <v>1421</v>
      </c>
      <c r="E200" s="96"/>
      <c r="F200" s="97"/>
      <c r="G200" s="97"/>
      <c r="H200" s="98">
        <f>SUBTOTAL(9,H201)</f>
        <v>0</v>
      </c>
    </row>
    <row r="201" spans="1:8" s="107" customFormat="1" ht="12" outlineLevel="1">
      <c r="A201" s="100">
        <v>1</v>
      </c>
      <c r="B201" s="101" t="s">
        <v>2716</v>
      </c>
      <c r="C201" s="102" t="s">
        <v>2197</v>
      </c>
      <c r="D201" s="103" t="s">
        <v>12</v>
      </c>
      <c r="E201" s="104">
        <v>20</v>
      </c>
      <c r="F201" s="119"/>
      <c r="G201" s="119"/>
      <c r="H201" s="106">
        <f t="shared" si="14"/>
        <v>0</v>
      </c>
    </row>
    <row r="202" spans="1:8" s="99" customFormat="1" ht="16.5" customHeight="1">
      <c r="A202" s="94"/>
      <c r="B202" s="95" t="s">
        <v>2605</v>
      </c>
      <c r="C202" s="95" t="s">
        <v>2569</v>
      </c>
      <c r="D202" s="86" t="s">
        <v>1421</v>
      </c>
      <c r="E202" s="96"/>
      <c r="F202" s="97"/>
      <c r="G202" s="97"/>
      <c r="H202" s="98">
        <f>SUBTOTAL(9,H203)</f>
        <v>0</v>
      </c>
    </row>
    <row r="203" spans="1:8" s="107" customFormat="1" ht="12" outlineLevel="1">
      <c r="A203" s="100">
        <v>1</v>
      </c>
      <c r="B203" s="101" t="s">
        <v>2717</v>
      </c>
      <c r="C203" s="102" t="s">
        <v>2198</v>
      </c>
      <c r="D203" s="103" t="s">
        <v>12</v>
      </c>
      <c r="E203" s="104">
        <v>10</v>
      </c>
      <c r="F203" s="119"/>
      <c r="G203" s="119"/>
      <c r="H203" s="106">
        <f t="shared" si="14"/>
        <v>0</v>
      </c>
    </row>
    <row r="204" spans="1:8" s="99" customFormat="1" ht="16.5" customHeight="1">
      <c r="A204" s="94"/>
      <c r="B204" s="95" t="s">
        <v>2606</v>
      </c>
      <c r="C204" s="95" t="s">
        <v>2570</v>
      </c>
      <c r="D204" s="86" t="s">
        <v>1421</v>
      </c>
      <c r="E204" s="96"/>
      <c r="F204" s="97"/>
      <c r="G204" s="97"/>
      <c r="H204" s="98">
        <f>SUBTOTAL(9,H205)</f>
        <v>0</v>
      </c>
    </row>
    <row r="205" spans="1:8" s="107" customFormat="1" ht="12" outlineLevel="1">
      <c r="A205" s="100">
        <v>1</v>
      </c>
      <c r="B205" s="101" t="s">
        <v>2718</v>
      </c>
      <c r="C205" s="102" t="s">
        <v>2199</v>
      </c>
      <c r="D205" s="103" t="s">
        <v>12</v>
      </c>
      <c r="E205" s="104">
        <v>22</v>
      </c>
      <c r="F205" s="119"/>
      <c r="G205" s="119"/>
      <c r="H205" s="106">
        <f t="shared" si="12"/>
        <v>0</v>
      </c>
    </row>
    <row r="206" spans="1:8" s="99" customFormat="1" ht="16.5" customHeight="1">
      <c r="A206" s="94"/>
      <c r="B206" s="95" t="s">
        <v>2614</v>
      </c>
      <c r="C206" s="95" t="s">
        <v>2607</v>
      </c>
      <c r="D206" s="86" t="s">
        <v>1421</v>
      </c>
      <c r="E206" s="96"/>
      <c r="F206" s="97"/>
      <c r="G206" s="97"/>
      <c r="H206" s="98">
        <f>SUBTOTAL(9,H207)</f>
        <v>0</v>
      </c>
    </row>
    <row r="207" spans="1:8" s="107" customFormat="1" ht="12" outlineLevel="1">
      <c r="A207" s="100">
        <v>1</v>
      </c>
      <c r="B207" s="101" t="s">
        <v>2719</v>
      </c>
      <c r="C207" s="120" t="s">
        <v>2200</v>
      </c>
      <c r="D207" s="117" t="s">
        <v>2</v>
      </c>
      <c r="E207" s="118">
        <v>30</v>
      </c>
      <c r="F207" s="119"/>
      <c r="G207" s="119"/>
      <c r="H207" s="106">
        <f t="shared" ref="H207:H227" si="15">E207*(F207+G207)</f>
        <v>0</v>
      </c>
    </row>
    <row r="208" spans="1:8" s="99" customFormat="1" ht="16.5" customHeight="1">
      <c r="A208" s="94"/>
      <c r="B208" s="95" t="s">
        <v>2615</v>
      </c>
      <c r="C208" s="95" t="s">
        <v>2608</v>
      </c>
      <c r="D208" s="86" t="s">
        <v>1421</v>
      </c>
      <c r="E208" s="96"/>
      <c r="F208" s="97"/>
      <c r="G208" s="97"/>
      <c r="H208" s="98">
        <f>SUBTOTAL(9,H209)</f>
        <v>0</v>
      </c>
    </row>
    <row r="209" spans="1:8" s="107" customFormat="1" ht="12" outlineLevel="1">
      <c r="A209" s="100">
        <v>1</v>
      </c>
      <c r="B209" s="101" t="s">
        <v>2720</v>
      </c>
      <c r="C209" s="102" t="s">
        <v>2201</v>
      </c>
      <c r="D209" s="103" t="s">
        <v>2</v>
      </c>
      <c r="E209" s="104">
        <v>160</v>
      </c>
      <c r="F209" s="119"/>
      <c r="G209" s="119"/>
      <c r="H209" s="106">
        <f t="shared" si="15"/>
        <v>0</v>
      </c>
    </row>
    <row r="210" spans="1:8" s="99" customFormat="1" ht="16.5" customHeight="1">
      <c r="A210" s="94"/>
      <c r="B210" s="95" t="s">
        <v>2616</v>
      </c>
      <c r="C210" s="95" t="s">
        <v>2609</v>
      </c>
      <c r="D210" s="86" t="s">
        <v>1421</v>
      </c>
      <c r="E210" s="96"/>
      <c r="F210" s="97"/>
      <c r="G210" s="97"/>
      <c r="H210" s="98">
        <f>SUBTOTAL(9,H211)</f>
        <v>0</v>
      </c>
    </row>
    <row r="211" spans="1:8" s="107" customFormat="1" ht="12" outlineLevel="1">
      <c r="A211" s="100">
        <v>1</v>
      </c>
      <c r="B211" s="101" t="s">
        <v>2721</v>
      </c>
      <c r="C211" s="102" t="s">
        <v>2202</v>
      </c>
      <c r="D211" s="103" t="s">
        <v>2</v>
      </c>
      <c r="E211" s="104">
        <v>380</v>
      </c>
      <c r="F211" s="119"/>
      <c r="G211" s="119"/>
      <c r="H211" s="106">
        <f t="shared" si="15"/>
        <v>0</v>
      </c>
    </row>
    <row r="212" spans="1:8" s="99" customFormat="1" ht="16.5" customHeight="1">
      <c r="A212" s="94"/>
      <c r="B212" s="95" t="s">
        <v>2617</v>
      </c>
      <c r="C212" s="95" t="s">
        <v>2610</v>
      </c>
      <c r="D212" s="86" t="s">
        <v>1421</v>
      </c>
      <c r="E212" s="96"/>
      <c r="F212" s="97"/>
      <c r="G212" s="97"/>
      <c r="H212" s="98">
        <f>SUBTOTAL(9,H213:H216)</f>
        <v>0</v>
      </c>
    </row>
    <row r="213" spans="1:8" s="107" customFormat="1" ht="12" outlineLevel="1">
      <c r="A213" s="100">
        <v>1</v>
      </c>
      <c r="B213" s="101" t="s">
        <v>2722</v>
      </c>
      <c r="C213" s="102" t="s">
        <v>2203</v>
      </c>
      <c r="D213" s="103" t="s">
        <v>838</v>
      </c>
      <c r="E213" s="104">
        <v>3</v>
      </c>
      <c r="F213" s="119"/>
      <c r="G213" s="119"/>
      <c r="H213" s="106">
        <f t="shared" si="15"/>
        <v>0</v>
      </c>
    </row>
    <row r="214" spans="1:8" s="107" customFormat="1" ht="12" outlineLevel="1">
      <c r="A214" s="100">
        <v>2</v>
      </c>
      <c r="B214" s="101" t="s">
        <v>2723</v>
      </c>
      <c r="C214" s="102" t="s">
        <v>2204</v>
      </c>
      <c r="D214" s="103" t="s">
        <v>838</v>
      </c>
      <c r="E214" s="104">
        <v>16</v>
      </c>
      <c r="F214" s="119"/>
      <c r="G214" s="119"/>
      <c r="H214" s="106">
        <f t="shared" si="15"/>
        <v>0</v>
      </c>
    </row>
    <row r="215" spans="1:8" s="107" customFormat="1" ht="12" outlineLevel="1">
      <c r="A215" s="100">
        <v>3</v>
      </c>
      <c r="B215" s="101" t="s">
        <v>2724</v>
      </c>
      <c r="C215" s="102" t="s">
        <v>2205</v>
      </c>
      <c r="D215" s="103" t="s">
        <v>838</v>
      </c>
      <c r="E215" s="104">
        <v>306</v>
      </c>
      <c r="F215" s="119"/>
      <c r="G215" s="119"/>
      <c r="H215" s="106">
        <f t="shared" si="15"/>
        <v>0</v>
      </c>
    </row>
    <row r="216" spans="1:8" s="107" customFormat="1" ht="12" outlineLevel="1">
      <c r="A216" s="100">
        <v>4</v>
      </c>
      <c r="B216" s="101" t="s">
        <v>2725</v>
      </c>
      <c r="C216" s="102" t="s">
        <v>2206</v>
      </c>
      <c r="D216" s="103" t="s">
        <v>838</v>
      </c>
      <c r="E216" s="104">
        <v>23</v>
      </c>
      <c r="F216" s="119"/>
      <c r="G216" s="119"/>
      <c r="H216" s="106">
        <f t="shared" si="15"/>
        <v>0</v>
      </c>
    </row>
    <row r="217" spans="1:8" s="99" customFormat="1" ht="16.5" customHeight="1">
      <c r="A217" s="94"/>
      <c r="B217" s="95" t="s">
        <v>2618</v>
      </c>
      <c r="C217" s="95" t="s">
        <v>2611</v>
      </c>
      <c r="D217" s="86" t="s">
        <v>1421</v>
      </c>
      <c r="E217" s="96"/>
      <c r="F217" s="97"/>
      <c r="G217" s="97"/>
      <c r="H217" s="98">
        <f>SUBTOTAL(9,H218:H224)</f>
        <v>0</v>
      </c>
    </row>
    <row r="218" spans="1:8" s="107" customFormat="1" ht="12" outlineLevel="1">
      <c r="A218" s="100">
        <v>1</v>
      </c>
      <c r="B218" s="101" t="s">
        <v>2726</v>
      </c>
      <c r="C218" s="102" t="s">
        <v>2207</v>
      </c>
      <c r="D218" s="103" t="s">
        <v>838</v>
      </c>
      <c r="E218" s="104">
        <v>44</v>
      </c>
      <c r="F218" s="119"/>
      <c r="G218" s="119"/>
      <c r="H218" s="106">
        <f t="shared" si="15"/>
        <v>0</v>
      </c>
    </row>
    <row r="219" spans="1:8" s="107" customFormat="1" ht="12" outlineLevel="1">
      <c r="A219" s="100">
        <v>2</v>
      </c>
      <c r="B219" s="101" t="s">
        <v>2727</v>
      </c>
      <c r="C219" s="102" t="s">
        <v>2208</v>
      </c>
      <c r="D219" s="103" t="s">
        <v>838</v>
      </c>
      <c r="E219" s="104">
        <v>32</v>
      </c>
      <c r="F219" s="119"/>
      <c r="G219" s="119"/>
      <c r="H219" s="106">
        <f t="shared" si="15"/>
        <v>0</v>
      </c>
    </row>
    <row r="220" spans="1:8" s="107" customFormat="1" ht="12" outlineLevel="1">
      <c r="A220" s="100">
        <v>3</v>
      </c>
      <c r="B220" s="101" t="s">
        <v>2728</v>
      </c>
      <c r="C220" s="102" t="s">
        <v>2209</v>
      </c>
      <c r="D220" s="103" t="s">
        <v>838</v>
      </c>
      <c r="E220" s="104">
        <v>23</v>
      </c>
      <c r="F220" s="119"/>
      <c r="G220" s="119"/>
      <c r="H220" s="106">
        <f t="shared" si="15"/>
        <v>0</v>
      </c>
    </row>
    <row r="221" spans="1:8" s="107" customFormat="1" ht="12" outlineLevel="1">
      <c r="A221" s="100">
        <v>4</v>
      </c>
      <c r="B221" s="101" t="s">
        <v>2729</v>
      </c>
      <c r="C221" s="102" t="s">
        <v>2210</v>
      </c>
      <c r="D221" s="103" t="s">
        <v>838</v>
      </c>
      <c r="E221" s="104">
        <v>4</v>
      </c>
      <c r="F221" s="119"/>
      <c r="G221" s="119"/>
      <c r="H221" s="106">
        <f t="shared" ref="H221:H223" si="16">E221*(F221+G221)</f>
        <v>0</v>
      </c>
    </row>
    <row r="222" spans="1:8" s="107" customFormat="1" ht="12" outlineLevel="1">
      <c r="A222" s="100">
        <v>5</v>
      </c>
      <c r="B222" s="101" t="s">
        <v>2730</v>
      </c>
      <c r="C222" s="102" t="s">
        <v>2211</v>
      </c>
      <c r="D222" s="103" t="s">
        <v>838</v>
      </c>
      <c r="E222" s="104">
        <v>1</v>
      </c>
      <c r="F222" s="119"/>
      <c r="G222" s="119"/>
      <c r="H222" s="106">
        <f t="shared" si="16"/>
        <v>0</v>
      </c>
    </row>
    <row r="223" spans="1:8" s="107" customFormat="1" ht="12" outlineLevel="1">
      <c r="A223" s="100">
        <v>6</v>
      </c>
      <c r="B223" s="101" t="s">
        <v>2731</v>
      </c>
      <c r="C223" s="102" t="s">
        <v>2212</v>
      </c>
      <c r="D223" s="103" t="s">
        <v>838</v>
      </c>
      <c r="E223" s="104">
        <v>16</v>
      </c>
      <c r="F223" s="119"/>
      <c r="G223" s="119"/>
      <c r="H223" s="106">
        <f t="shared" si="16"/>
        <v>0</v>
      </c>
    </row>
    <row r="224" spans="1:8" s="107" customFormat="1" ht="12" outlineLevel="1">
      <c r="A224" s="100">
        <v>7</v>
      </c>
      <c r="B224" s="101" t="s">
        <v>2732</v>
      </c>
      <c r="C224" s="102" t="s">
        <v>2213</v>
      </c>
      <c r="D224" s="103" t="s">
        <v>838</v>
      </c>
      <c r="E224" s="104">
        <v>7</v>
      </c>
      <c r="F224" s="119"/>
      <c r="G224" s="119"/>
      <c r="H224" s="106">
        <f t="shared" si="15"/>
        <v>0</v>
      </c>
    </row>
    <row r="225" spans="1:8" s="99" customFormat="1" ht="16.5" customHeight="1">
      <c r="A225" s="94"/>
      <c r="B225" s="95" t="s">
        <v>2619</v>
      </c>
      <c r="C225" s="95" t="s">
        <v>2612</v>
      </c>
      <c r="D225" s="86" t="s">
        <v>1421</v>
      </c>
      <c r="E225" s="96"/>
      <c r="F225" s="97"/>
      <c r="G225" s="97"/>
      <c r="H225" s="98">
        <f>SUBTOTAL(9,H226:H227)</f>
        <v>0</v>
      </c>
    </row>
    <row r="226" spans="1:8" s="107" customFormat="1" ht="12" outlineLevel="1">
      <c r="A226" s="100">
        <v>1</v>
      </c>
      <c r="B226" s="101" t="s">
        <v>2733</v>
      </c>
      <c r="C226" s="102" t="s">
        <v>2214</v>
      </c>
      <c r="D226" s="103" t="s">
        <v>838</v>
      </c>
      <c r="E226" s="104">
        <v>16</v>
      </c>
      <c r="F226" s="119"/>
      <c r="G226" s="119"/>
      <c r="H226" s="106">
        <f t="shared" si="15"/>
        <v>0</v>
      </c>
    </row>
    <row r="227" spans="1:8" s="107" customFormat="1" ht="12" outlineLevel="1">
      <c r="A227" s="100">
        <v>2</v>
      </c>
      <c r="B227" s="101" t="s">
        <v>2734</v>
      </c>
      <c r="C227" s="102" t="s">
        <v>2215</v>
      </c>
      <c r="D227" s="103" t="s">
        <v>838</v>
      </c>
      <c r="E227" s="104">
        <v>40</v>
      </c>
      <c r="F227" s="119"/>
      <c r="G227" s="119"/>
      <c r="H227" s="106">
        <f t="shared" si="15"/>
        <v>0</v>
      </c>
    </row>
    <row r="228" spans="1:8" s="99" customFormat="1" ht="16.5" customHeight="1">
      <c r="A228" s="94"/>
      <c r="B228" s="95" t="s">
        <v>2620</v>
      </c>
      <c r="C228" s="95" t="s">
        <v>2613</v>
      </c>
      <c r="D228" s="86" t="s">
        <v>1421</v>
      </c>
      <c r="E228" s="96"/>
      <c r="F228" s="97"/>
      <c r="G228" s="97"/>
      <c r="H228" s="98">
        <f>SUBTOTAL(9,H229)</f>
        <v>0</v>
      </c>
    </row>
    <row r="229" spans="1:8" s="107" customFormat="1" ht="12" outlineLevel="1">
      <c r="A229" s="100">
        <v>1</v>
      </c>
      <c r="B229" s="101" t="s">
        <v>2735</v>
      </c>
      <c r="C229" s="102" t="s">
        <v>2199</v>
      </c>
      <c r="D229" s="103" t="s">
        <v>12</v>
      </c>
      <c r="E229" s="104">
        <v>8</v>
      </c>
      <c r="F229" s="119"/>
      <c r="G229" s="119"/>
      <c r="H229" s="106">
        <f t="shared" ref="H229" si="17">E229*(F229+G229)</f>
        <v>0</v>
      </c>
    </row>
    <row r="230" spans="1:8" s="99" customFormat="1" ht="18" customHeight="1">
      <c r="A230" s="94"/>
      <c r="B230" s="95" t="s">
        <v>2626</v>
      </c>
      <c r="C230" s="95" t="s">
        <v>2621</v>
      </c>
      <c r="D230" s="86" t="s">
        <v>1421</v>
      </c>
      <c r="E230" s="96"/>
      <c r="F230" s="97"/>
      <c r="G230" s="97"/>
      <c r="H230" s="98">
        <f>SUBTOTAL(9,H231)</f>
        <v>0</v>
      </c>
    </row>
    <row r="231" spans="1:8" s="107" customFormat="1" ht="12" outlineLevel="1">
      <c r="A231" s="100">
        <v>1</v>
      </c>
      <c r="B231" s="101" t="s">
        <v>2736</v>
      </c>
      <c r="C231" s="120" t="s">
        <v>2216</v>
      </c>
      <c r="D231" s="117" t="s">
        <v>2217</v>
      </c>
      <c r="E231" s="118">
        <v>0.03</v>
      </c>
      <c r="F231" s="119"/>
      <c r="G231" s="119"/>
      <c r="H231" s="106">
        <f t="shared" ref="H231:H241" si="18">E231*(F231+G231)</f>
        <v>0</v>
      </c>
    </row>
    <row r="232" spans="1:8" s="99" customFormat="1" ht="18" customHeight="1">
      <c r="A232" s="94"/>
      <c r="B232" s="95" t="s">
        <v>2627</v>
      </c>
      <c r="C232" s="95" t="s">
        <v>2622</v>
      </c>
      <c r="D232" s="86" t="s">
        <v>1421</v>
      </c>
      <c r="E232" s="96"/>
      <c r="F232" s="97"/>
      <c r="G232" s="97"/>
      <c r="H232" s="98">
        <f>SUBTOTAL(9,H233:H234)</f>
        <v>0</v>
      </c>
    </row>
    <row r="233" spans="1:8" s="107" customFormat="1" ht="12" outlineLevel="1">
      <c r="A233" s="100">
        <v>1</v>
      </c>
      <c r="B233" s="101" t="s">
        <v>2737</v>
      </c>
      <c r="C233" s="102" t="s">
        <v>2218</v>
      </c>
      <c r="D233" s="103" t="s">
        <v>2</v>
      </c>
      <c r="E233" s="104">
        <v>150</v>
      </c>
      <c r="F233" s="119"/>
      <c r="G233" s="119"/>
      <c r="H233" s="106">
        <f t="shared" si="18"/>
        <v>0</v>
      </c>
    </row>
    <row r="234" spans="1:8" s="107" customFormat="1" ht="12" outlineLevel="1">
      <c r="A234" s="100">
        <v>2</v>
      </c>
      <c r="B234" s="101" t="s">
        <v>2738</v>
      </c>
      <c r="C234" s="102" t="s">
        <v>2219</v>
      </c>
      <c r="D234" s="103" t="s">
        <v>2</v>
      </c>
      <c r="E234" s="104">
        <v>24</v>
      </c>
      <c r="F234" s="119"/>
      <c r="G234" s="119"/>
      <c r="H234" s="106">
        <f t="shared" si="18"/>
        <v>0</v>
      </c>
    </row>
    <row r="235" spans="1:8" s="99" customFormat="1" ht="18" customHeight="1">
      <c r="A235" s="94"/>
      <c r="B235" s="95" t="s">
        <v>2628</v>
      </c>
      <c r="C235" s="95" t="s">
        <v>2623</v>
      </c>
      <c r="D235" s="86" t="s">
        <v>1421</v>
      </c>
      <c r="E235" s="96"/>
      <c r="F235" s="97"/>
      <c r="G235" s="97"/>
      <c r="H235" s="98">
        <f>SUBTOTAL(9,H236)</f>
        <v>0</v>
      </c>
    </row>
    <row r="236" spans="1:8" s="107" customFormat="1" ht="12" outlineLevel="1">
      <c r="A236" s="100">
        <v>1</v>
      </c>
      <c r="B236" s="101" t="s">
        <v>2739</v>
      </c>
      <c r="C236" s="102" t="s">
        <v>2220</v>
      </c>
      <c r="D236" s="103" t="s">
        <v>2</v>
      </c>
      <c r="E236" s="104">
        <v>24</v>
      </c>
      <c r="F236" s="119"/>
      <c r="G236" s="119"/>
      <c r="H236" s="106">
        <f t="shared" si="18"/>
        <v>0</v>
      </c>
    </row>
    <row r="237" spans="1:8" s="99" customFormat="1" ht="18" customHeight="1">
      <c r="A237" s="94"/>
      <c r="B237" s="95" t="s">
        <v>2629</v>
      </c>
      <c r="C237" s="95" t="s">
        <v>2624</v>
      </c>
      <c r="D237" s="86" t="s">
        <v>1421</v>
      </c>
      <c r="E237" s="96"/>
      <c r="F237" s="97"/>
      <c r="G237" s="97"/>
      <c r="H237" s="98">
        <f>SUBTOTAL(9,H238:H239)</f>
        <v>0</v>
      </c>
    </row>
    <row r="238" spans="1:8" s="107" customFormat="1" ht="12" outlineLevel="1">
      <c r="A238" s="100">
        <v>1</v>
      </c>
      <c r="B238" s="101" t="s">
        <v>2740</v>
      </c>
      <c r="C238" s="102" t="s">
        <v>2218</v>
      </c>
      <c r="D238" s="103" t="s">
        <v>2</v>
      </c>
      <c r="E238" s="104">
        <v>150</v>
      </c>
      <c r="F238" s="119"/>
      <c r="G238" s="119"/>
      <c r="H238" s="106">
        <f t="shared" si="18"/>
        <v>0</v>
      </c>
    </row>
    <row r="239" spans="1:8" s="107" customFormat="1" ht="12" outlineLevel="1">
      <c r="A239" s="100">
        <v>2</v>
      </c>
      <c r="B239" s="101" t="s">
        <v>2741</v>
      </c>
      <c r="C239" s="102" t="s">
        <v>2219</v>
      </c>
      <c r="D239" s="103" t="s">
        <v>2</v>
      </c>
      <c r="E239" s="104">
        <v>24</v>
      </c>
      <c r="F239" s="119"/>
      <c r="G239" s="119"/>
      <c r="H239" s="106">
        <f t="shared" si="18"/>
        <v>0</v>
      </c>
    </row>
    <row r="240" spans="1:8" s="99" customFormat="1" ht="18" customHeight="1">
      <c r="A240" s="94"/>
      <c r="B240" s="95" t="s">
        <v>2630</v>
      </c>
      <c r="C240" s="95" t="s">
        <v>2625</v>
      </c>
      <c r="D240" s="86" t="s">
        <v>1421</v>
      </c>
      <c r="E240" s="96"/>
      <c r="F240" s="97"/>
      <c r="G240" s="97"/>
      <c r="H240" s="98">
        <f>SUBTOTAL(9,H241)</f>
        <v>0</v>
      </c>
    </row>
    <row r="241" spans="1:8" s="107" customFormat="1" ht="12" outlineLevel="1">
      <c r="A241" s="100">
        <v>1</v>
      </c>
      <c r="B241" s="101" t="s">
        <v>2742</v>
      </c>
      <c r="C241" s="102" t="s">
        <v>2221</v>
      </c>
      <c r="D241" s="103" t="s">
        <v>5</v>
      </c>
      <c r="E241" s="104">
        <v>87</v>
      </c>
      <c r="F241" s="119"/>
      <c r="G241" s="119"/>
      <c r="H241" s="106">
        <f t="shared" si="18"/>
        <v>0</v>
      </c>
    </row>
    <row r="242" spans="1:8" s="115" customFormat="1" ht="12" outlineLevel="1">
      <c r="A242" s="108"/>
      <c r="B242" s="109"/>
      <c r="C242" s="110"/>
      <c r="D242" s="111"/>
      <c r="E242" s="112"/>
      <c r="F242" s="113"/>
      <c r="G242" s="113"/>
      <c r="H242"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24"/>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2"/>
  <cols>
    <col min="1" max="1" width="5.140625" style="87" customWidth="1"/>
    <col min="2" max="2" width="12.7109375" style="87" customWidth="1"/>
    <col min="3" max="3" width="56.42578125" style="87" customWidth="1"/>
    <col min="4" max="4" width="4.28515625" style="87" customWidth="1"/>
    <col min="5" max="5" width="13.28515625" style="87" customWidth="1"/>
    <col min="6" max="7" width="15.5703125" style="87" customWidth="1"/>
    <col min="8" max="8" width="18.140625" style="87" customWidth="1"/>
    <col min="9" max="16384" width="9.140625" style="87"/>
  </cols>
  <sheetData>
    <row r="1" spans="1:10" s="78" customFormat="1" ht="21.6" customHeight="1">
      <c r="A1" s="74"/>
      <c r="B1" s="75"/>
      <c r="C1" s="230" t="s">
        <v>2246</v>
      </c>
      <c r="D1" s="75"/>
      <c r="E1" s="76"/>
      <c r="F1" s="76"/>
      <c r="G1" s="137"/>
      <c r="H1" s="77"/>
    </row>
    <row r="2" spans="1:10" s="79" customFormat="1" ht="21.6" customHeight="1">
      <c r="A2" s="74"/>
      <c r="B2" s="75"/>
      <c r="C2" s="231" t="s">
        <v>1413</v>
      </c>
      <c r="D2" s="75"/>
      <c r="E2" s="76"/>
      <c r="F2" s="76"/>
      <c r="G2" s="137"/>
      <c r="H2" s="77"/>
    </row>
    <row r="3" spans="1:10" s="84" customFormat="1" ht="29.25" customHeight="1" thickBot="1">
      <c r="A3" s="80" t="s">
        <v>59</v>
      </c>
      <c r="B3" s="81" t="s">
        <v>11</v>
      </c>
      <c r="C3" s="82" t="s">
        <v>17</v>
      </c>
      <c r="D3" s="83" t="s">
        <v>4</v>
      </c>
      <c r="E3" s="80" t="s">
        <v>273</v>
      </c>
      <c r="F3" s="138" t="s">
        <v>1405</v>
      </c>
      <c r="G3" s="138" t="s">
        <v>1406</v>
      </c>
      <c r="H3" s="80" t="s">
        <v>15</v>
      </c>
    </row>
    <row r="4" spans="1:10" s="84" customFormat="1" ht="29.25" customHeight="1">
      <c r="A4" s="286"/>
      <c r="B4" s="287"/>
      <c r="C4" s="288"/>
      <c r="D4" s="289"/>
      <c r="E4" s="286"/>
      <c r="F4" s="290"/>
      <c r="G4" s="290"/>
      <c r="H4" s="286"/>
    </row>
    <row r="5" spans="1:10" s="308" customFormat="1" ht="29.25" customHeight="1">
      <c r="A5" s="303"/>
      <c r="B5" s="304"/>
      <c r="C5" s="302" t="s">
        <v>3150</v>
      </c>
      <c r="D5" s="305"/>
      <c r="E5" s="303"/>
      <c r="F5" s="317"/>
      <c r="G5" s="317"/>
      <c r="H5" s="303"/>
    </row>
    <row r="6" spans="1:10" s="306" customFormat="1" ht="23.25" customHeight="1">
      <c r="A6" s="303"/>
      <c r="B6" s="304"/>
      <c r="C6" s="302" t="s">
        <v>3137</v>
      </c>
      <c r="D6" s="305"/>
      <c r="E6" s="303"/>
      <c r="F6" s="303"/>
      <c r="G6" s="303"/>
      <c r="H6" s="303"/>
    </row>
    <row r="8" spans="1:10" s="93" customFormat="1" ht="17.25" customHeight="1">
      <c r="A8" s="88"/>
      <c r="B8" s="89">
        <v>742</v>
      </c>
      <c r="C8" s="89" t="s">
        <v>1413</v>
      </c>
      <c r="D8" s="90"/>
      <c r="E8" s="91"/>
      <c r="F8" s="91"/>
      <c r="G8" s="92"/>
      <c r="H8" s="92">
        <f>SUBTOTAL(9,H10:H123)</f>
        <v>0</v>
      </c>
    </row>
    <row r="9" spans="1:10" s="23" customFormat="1" ht="29.25">
      <c r="A9" s="24"/>
      <c r="B9" s="26"/>
      <c r="C9" s="313" t="s">
        <v>3158</v>
      </c>
      <c r="D9" s="25"/>
      <c r="E9" s="27"/>
      <c r="F9" s="28"/>
      <c r="G9" s="27"/>
      <c r="H9" s="28"/>
      <c r="I9" s="29"/>
      <c r="J9" s="269"/>
    </row>
    <row r="10" spans="1:10" s="99" customFormat="1" ht="16.5" customHeight="1">
      <c r="A10" s="94"/>
      <c r="B10" s="95" t="s">
        <v>1414</v>
      </c>
      <c r="C10" s="95" t="s">
        <v>1918</v>
      </c>
      <c r="D10" s="86"/>
      <c r="E10" s="96"/>
      <c r="F10" s="97"/>
      <c r="G10" s="97"/>
      <c r="H10" s="98">
        <f>SUBTOTAL(9,H11:H32)</f>
        <v>0</v>
      </c>
    </row>
    <row r="11" spans="1:10" s="107" customFormat="1" ht="12" outlineLevel="2">
      <c r="A11" s="100">
        <v>1</v>
      </c>
      <c r="B11" s="101" t="s">
        <v>1939</v>
      </c>
      <c r="C11" s="146" t="s">
        <v>1841</v>
      </c>
      <c r="D11" s="103" t="s">
        <v>838</v>
      </c>
      <c r="E11" s="104">
        <v>21</v>
      </c>
      <c r="F11" s="105"/>
      <c r="G11" s="105"/>
      <c r="H11" s="106">
        <f>E11*F11+E11*G11</f>
        <v>0</v>
      </c>
    </row>
    <row r="12" spans="1:10" s="107" customFormat="1" ht="12" outlineLevel="2">
      <c r="A12" s="100">
        <v>2</v>
      </c>
      <c r="B12" s="101" t="s">
        <v>1940</v>
      </c>
      <c r="C12" s="102" t="s">
        <v>1842</v>
      </c>
      <c r="D12" s="103" t="s">
        <v>1843</v>
      </c>
      <c r="E12" s="104">
        <v>2850</v>
      </c>
      <c r="F12" s="105"/>
      <c r="G12" s="105"/>
      <c r="H12" s="106">
        <f t="shared" ref="H12:H20" si="0">E12*F12+E12*G12</f>
        <v>0</v>
      </c>
    </row>
    <row r="13" spans="1:10" s="107" customFormat="1" ht="12" outlineLevel="2">
      <c r="A13" s="100">
        <v>3</v>
      </c>
      <c r="B13" s="101" t="s">
        <v>1941</v>
      </c>
      <c r="C13" s="102" t="s">
        <v>1844</v>
      </c>
      <c r="D13" s="103" t="s">
        <v>838</v>
      </c>
      <c r="E13" s="104">
        <v>10</v>
      </c>
      <c r="F13" s="105"/>
      <c r="G13" s="105"/>
      <c r="H13" s="106">
        <f t="shared" si="0"/>
        <v>0</v>
      </c>
    </row>
    <row r="14" spans="1:10" s="107" customFormat="1" ht="12" outlineLevel="2">
      <c r="A14" s="100">
        <v>4</v>
      </c>
      <c r="B14" s="101" t="s">
        <v>1942</v>
      </c>
      <c r="C14" s="102" t="s">
        <v>1845</v>
      </c>
      <c r="D14" s="103" t="s">
        <v>838</v>
      </c>
      <c r="E14" s="104">
        <v>15</v>
      </c>
      <c r="F14" s="105"/>
      <c r="G14" s="105"/>
      <c r="H14" s="106">
        <f t="shared" si="0"/>
        <v>0</v>
      </c>
    </row>
    <row r="15" spans="1:10" s="107" customFormat="1" ht="12" outlineLevel="2">
      <c r="A15" s="100">
        <v>5</v>
      </c>
      <c r="B15" s="101" t="s">
        <v>1943</v>
      </c>
      <c r="C15" s="102" t="s">
        <v>1846</v>
      </c>
      <c r="D15" s="103" t="s">
        <v>838</v>
      </c>
      <c r="E15" s="104">
        <v>15</v>
      </c>
      <c r="F15" s="105"/>
      <c r="G15" s="105"/>
      <c r="H15" s="106">
        <f t="shared" si="0"/>
        <v>0</v>
      </c>
    </row>
    <row r="16" spans="1:10" s="107" customFormat="1" ht="12" outlineLevel="2">
      <c r="A16" s="100">
        <v>6</v>
      </c>
      <c r="B16" s="101" t="s">
        <v>1944</v>
      </c>
      <c r="C16" s="102" t="s">
        <v>1847</v>
      </c>
      <c r="D16" s="103" t="s">
        <v>838</v>
      </c>
      <c r="E16" s="104">
        <v>5</v>
      </c>
      <c r="F16" s="105"/>
      <c r="G16" s="105"/>
      <c r="H16" s="106">
        <f t="shared" si="0"/>
        <v>0</v>
      </c>
    </row>
    <row r="17" spans="1:8" s="107" customFormat="1" ht="12" outlineLevel="2">
      <c r="A17" s="100">
        <v>7</v>
      </c>
      <c r="B17" s="101" t="s">
        <v>1945</v>
      </c>
      <c r="C17" s="102" t="s">
        <v>1848</v>
      </c>
      <c r="D17" s="103" t="s">
        <v>838</v>
      </c>
      <c r="E17" s="104">
        <v>1</v>
      </c>
      <c r="F17" s="105"/>
      <c r="G17" s="105"/>
      <c r="H17" s="106">
        <f t="shared" si="0"/>
        <v>0</v>
      </c>
    </row>
    <row r="18" spans="1:8" s="107" customFormat="1" ht="12" outlineLevel="2">
      <c r="A18" s="100">
        <v>8</v>
      </c>
      <c r="B18" s="101" t="s">
        <v>1946</v>
      </c>
      <c r="C18" s="102" t="s">
        <v>1849</v>
      </c>
      <c r="D18" s="103" t="s">
        <v>838</v>
      </c>
      <c r="E18" s="104">
        <v>2</v>
      </c>
      <c r="F18" s="105"/>
      <c r="G18" s="105"/>
      <c r="H18" s="106">
        <f t="shared" si="0"/>
        <v>0</v>
      </c>
    </row>
    <row r="19" spans="1:8" s="107" customFormat="1" ht="12" outlineLevel="2">
      <c r="A19" s="100">
        <v>9</v>
      </c>
      <c r="B19" s="101" t="s">
        <v>1947</v>
      </c>
      <c r="C19" s="102" t="s">
        <v>1850</v>
      </c>
      <c r="D19" s="103" t="s">
        <v>838</v>
      </c>
      <c r="E19" s="104">
        <v>8</v>
      </c>
      <c r="F19" s="105"/>
      <c r="G19" s="105"/>
      <c r="H19" s="106">
        <f t="shared" si="0"/>
        <v>0</v>
      </c>
    </row>
    <row r="20" spans="1:8" s="107" customFormat="1" ht="12" outlineLevel="2">
      <c r="A20" s="100">
        <v>10</v>
      </c>
      <c r="B20" s="101" t="s">
        <v>1948</v>
      </c>
      <c r="C20" s="102" t="s">
        <v>1851</v>
      </c>
      <c r="D20" s="103" t="s">
        <v>838</v>
      </c>
      <c r="E20" s="104">
        <v>1</v>
      </c>
      <c r="F20" s="105"/>
      <c r="G20" s="105"/>
      <c r="H20" s="106">
        <f t="shared" si="0"/>
        <v>0</v>
      </c>
    </row>
    <row r="21" spans="1:8" s="107" customFormat="1" ht="12" outlineLevel="2">
      <c r="A21" s="100">
        <v>11</v>
      </c>
      <c r="B21" s="101" t="s">
        <v>1949</v>
      </c>
      <c r="C21" s="102" t="s">
        <v>1852</v>
      </c>
      <c r="D21" s="103" t="s">
        <v>838</v>
      </c>
      <c r="E21" s="104">
        <v>2</v>
      </c>
      <c r="F21" s="105"/>
      <c r="G21" s="105"/>
      <c r="H21" s="106">
        <f t="shared" ref="H21:H29" si="1">E21*F21+E21*G21</f>
        <v>0</v>
      </c>
    </row>
    <row r="22" spans="1:8" s="107" customFormat="1" ht="12" outlineLevel="2">
      <c r="A22" s="100">
        <v>12</v>
      </c>
      <c r="B22" s="101" t="s">
        <v>1950</v>
      </c>
      <c r="C22" s="102" t="s">
        <v>1853</v>
      </c>
      <c r="D22" s="103" t="s">
        <v>838</v>
      </c>
      <c r="E22" s="104">
        <v>2</v>
      </c>
      <c r="F22" s="105"/>
      <c r="G22" s="105"/>
      <c r="H22" s="106">
        <f t="shared" si="1"/>
        <v>0</v>
      </c>
    </row>
    <row r="23" spans="1:8" s="107" customFormat="1" ht="12" outlineLevel="2">
      <c r="A23" s="100">
        <v>13</v>
      </c>
      <c r="B23" s="101" t="s">
        <v>1951</v>
      </c>
      <c r="C23" s="102" t="s">
        <v>1854</v>
      </c>
      <c r="D23" s="103" t="s">
        <v>838</v>
      </c>
      <c r="E23" s="104">
        <v>2</v>
      </c>
      <c r="F23" s="105"/>
      <c r="G23" s="105"/>
      <c r="H23" s="106">
        <f t="shared" si="1"/>
        <v>0</v>
      </c>
    </row>
    <row r="24" spans="1:8" s="107" customFormat="1" ht="12" outlineLevel="2">
      <c r="A24" s="100">
        <v>14</v>
      </c>
      <c r="B24" s="101" t="s">
        <v>1952</v>
      </c>
      <c r="C24" s="102" t="s">
        <v>1855</v>
      </c>
      <c r="D24" s="103" t="s">
        <v>838</v>
      </c>
      <c r="E24" s="104">
        <v>3</v>
      </c>
      <c r="F24" s="105"/>
      <c r="G24" s="105"/>
      <c r="H24" s="106">
        <f t="shared" si="1"/>
        <v>0</v>
      </c>
    </row>
    <row r="25" spans="1:8" s="107" customFormat="1" ht="12" outlineLevel="2">
      <c r="A25" s="100">
        <v>15</v>
      </c>
      <c r="B25" s="101" t="s">
        <v>1953</v>
      </c>
      <c r="C25" s="102" t="s">
        <v>1856</v>
      </c>
      <c r="D25" s="103" t="s">
        <v>838</v>
      </c>
      <c r="E25" s="104">
        <v>21</v>
      </c>
      <c r="F25" s="105"/>
      <c r="G25" s="105"/>
      <c r="H25" s="106">
        <f t="shared" si="1"/>
        <v>0</v>
      </c>
    </row>
    <row r="26" spans="1:8" s="107" customFormat="1" ht="12" outlineLevel="2">
      <c r="A26" s="100">
        <v>16</v>
      </c>
      <c r="B26" s="101" t="s">
        <v>1954</v>
      </c>
      <c r="C26" s="102" t="s">
        <v>1857</v>
      </c>
      <c r="D26" s="103" t="s">
        <v>2</v>
      </c>
      <c r="E26" s="104">
        <v>20</v>
      </c>
      <c r="F26" s="105"/>
      <c r="G26" s="105"/>
      <c r="H26" s="106">
        <f t="shared" si="1"/>
        <v>0</v>
      </c>
    </row>
    <row r="27" spans="1:8" s="107" customFormat="1" ht="12" outlineLevel="2">
      <c r="A27" s="100">
        <v>17</v>
      </c>
      <c r="B27" s="101" t="s">
        <v>1955</v>
      </c>
      <c r="C27" s="102" t="s">
        <v>1858</v>
      </c>
      <c r="D27" s="103" t="s">
        <v>838</v>
      </c>
      <c r="E27" s="104">
        <v>21</v>
      </c>
      <c r="F27" s="105"/>
      <c r="G27" s="105"/>
      <c r="H27" s="106">
        <f t="shared" si="1"/>
        <v>0</v>
      </c>
    </row>
    <row r="28" spans="1:8" s="107" customFormat="1" ht="12" outlineLevel="2">
      <c r="A28" s="100">
        <v>18</v>
      </c>
      <c r="B28" s="101" t="s">
        <v>1956</v>
      </c>
      <c r="C28" s="102" t="s">
        <v>1859</v>
      </c>
      <c r="D28" s="103" t="s">
        <v>838</v>
      </c>
      <c r="E28" s="104">
        <v>1200</v>
      </c>
      <c r="F28" s="105"/>
      <c r="G28" s="105"/>
      <c r="H28" s="106">
        <f t="shared" si="1"/>
        <v>0</v>
      </c>
    </row>
    <row r="29" spans="1:8" s="107" customFormat="1" ht="12" outlineLevel="2">
      <c r="A29" s="100">
        <v>19</v>
      </c>
      <c r="B29" s="101" t="s">
        <v>1957</v>
      </c>
      <c r="C29" s="102" t="s">
        <v>1860</v>
      </c>
      <c r="D29" s="103" t="s">
        <v>2</v>
      </c>
      <c r="E29" s="104">
        <v>50</v>
      </c>
      <c r="F29" s="105"/>
      <c r="G29" s="105"/>
      <c r="H29" s="106">
        <f t="shared" si="1"/>
        <v>0</v>
      </c>
    </row>
    <row r="30" spans="1:8" s="107" customFormat="1" ht="12" outlineLevel="2">
      <c r="A30" s="100">
        <v>20</v>
      </c>
      <c r="B30" s="101" t="s">
        <v>1958</v>
      </c>
      <c r="C30" s="102" t="s">
        <v>1861</v>
      </c>
      <c r="D30" s="103" t="s">
        <v>2</v>
      </c>
      <c r="E30" s="104">
        <v>80</v>
      </c>
      <c r="F30" s="105"/>
      <c r="G30" s="105"/>
      <c r="H30" s="106">
        <f t="shared" ref="H30:H31" si="2">E30*F30+E30*G30</f>
        <v>0</v>
      </c>
    </row>
    <row r="31" spans="1:8" s="107" customFormat="1" ht="12" outlineLevel="2">
      <c r="A31" s="100">
        <v>21</v>
      </c>
      <c r="B31" s="101" t="s">
        <v>1959</v>
      </c>
      <c r="C31" s="102" t="s">
        <v>1862</v>
      </c>
      <c r="D31" s="103" t="s">
        <v>2</v>
      </c>
      <c r="E31" s="104">
        <v>220</v>
      </c>
      <c r="F31" s="105"/>
      <c r="G31" s="105"/>
      <c r="H31" s="106">
        <f t="shared" si="2"/>
        <v>0</v>
      </c>
    </row>
    <row r="32" spans="1:8" s="115" customFormat="1" ht="12" outlineLevel="2">
      <c r="A32" s="108"/>
      <c r="B32" s="109"/>
      <c r="C32" s="110"/>
      <c r="D32" s="111"/>
      <c r="E32" s="112"/>
      <c r="F32" s="113"/>
      <c r="G32" s="113"/>
      <c r="H32" s="114"/>
    </row>
    <row r="33" spans="1:8" s="99" customFormat="1" ht="16.5" customHeight="1">
      <c r="A33" s="94"/>
      <c r="B33" s="95" t="s">
        <v>1415</v>
      </c>
      <c r="C33" s="95" t="s">
        <v>1917</v>
      </c>
      <c r="D33" s="86"/>
      <c r="E33" s="96"/>
      <c r="F33" s="97"/>
      <c r="G33" s="97"/>
      <c r="H33" s="98">
        <f>SUBTOTAL(9,H34:H48)</f>
        <v>0</v>
      </c>
    </row>
    <row r="34" spans="1:8" s="107" customFormat="1" ht="24" outlineLevel="2">
      <c r="A34" s="100">
        <v>1</v>
      </c>
      <c r="B34" s="101" t="s">
        <v>1960</v>
      </c>
      <c r="C34" s="146" t="s">
        <v>1863</v>
      </c>
      <c r="D34" s="117" t="s">
        <v>838</v>
      </c>
      <c r="E34" s="147">
        <v>1</v>
      </c>
      <c r="F34" s="119"/>
      <c r="G34" s="119"/>
      <c r="H34" s="106">
        <f t="shared" ref="H34:H43" si="3">E34*(F34+G34)</f>
        <v>0</v>
      </c>
    </row>
    <row r="35" spans="1:8" s="107" customFormat="1" ht="12" outlineLevel="2">
      <c r="A35" s="100">
        <v>2</v>
      </c>
      <c r="B35" s="101" t="s">
        <v>1961</v>
      </c>
      <c r="C35" s="102" t="s">
        <v>1864</v>
      </c>
      <c r="D35" s="103" t="s">
        <v>838</v>
      </c>
      <c r="E35" s="104">
        <v>1</v>
      </c>
      <c r="F35" s="119"/>
      <c r="G35" s="119"/>
      <c r="H35" s="106">
        <f t="shared" si="3"/>
        <v>0</v>
      </c>
    </row>
    <row r="36" spans="1:8" s="107" customFormat="1" ht="12" outlineLevel="2">
      <c r="A36" s="100">
        <v>3</v>
      </c>
      <c r="B36" s="101" t="s">
        <v>1962</v>
      </c>
      <c r="C36" s="102" t="s">
        <v>1865</v>
      </c>
      <c r="D36" s="103" t="s">
        <v>838</v>
      </c>
      <c r="E36" s="104">
        <v>2</v>
      </c>
      <c r="F36" s="119"/>
      <c r="G36" s="119"/>
      <c r="H36" s="106">
        <f t="shared" si="3"/>
        <v>0</v>
      </c>
    </row>
    <row r="37" spans="1:8" s="107" customFormat="1" ht="12" outlineLevel="2">
      <c r="A37" s="100">
        <v>4</v>
      </c>
      <c r="B37" s="101" t="s">
        <v>1963</v>
      </c>
      <c r="C37" s="102" t="s">
        <v>1866</v>
      </c>
      <c r="D37" s="103" t="s">
        <v>838</v>
      </c>
      <c r="E37" s="104">
        <v>2</v>
      </c>
      <c r="F37" s="119"/>
      <c r="G37" s="119"/>
      <c r="H37" s="106">
        <f t="shared" si="3"/>
        <v>0</v>
      </c>
    </row>
    <row r="38" spans="1:8" s="107" customFormat="1" ht="36" outlineLevel="2">
      <c r="A38" s="100">
        <v>5</v>
      </c>
      <c r="B38" s="101" t="s">
        <v>1964</v>
      </c>
      <c r="C38" s="102" t="s">
        <v>1867</v>
      </c>
      <c r="D38" s="103" t="s">
        <v>838</v>
      </c>
      <c r="E38" s="104">
        <v>2</v>
      </c>
      <c r="F38" s="119"/>
      <c r="G38" s="119"/>
      <c r="H38" s="106">
        <f t="shared" si="3"/>
        <v>0</v>
      </c>
    </row>
    <row r="39" spans="1:8" s="107" customFormat="1" ht="12" outlineLevel="2">
      <c r="A39" s="100">
        <v>6</v>
      </c>
      <c r="B39" s="101" t="s">
        <v>1965</v>
      </c>
      <c r="C39" s="102" t="s">
        <v>1868</v>
      </c>
      <c r="D39" s="103" t="s">
        <v>838</v>
      </c>
      <c r="E39" s="104">
        <v>2</v>
      </c>
      <c r="F39" s="119"/>
      <c r="G39" s="119"/>
      <c r="H39" s="106">
        <f t="shared" si="3"/>
        <v>0</v>
      </c>
    </row>
    <row r="40" spans="1:8" s="107" customFormat="1" ht="12" outlineLevel="2">
      <c r="A40" s="100">
        <v>7</v>
      </c>
      <c r="B40" s="101" t="s">
        <v>1966</v>
      </c>
      <c r="C40" s="102" t="s">
        <v>1869</v>
      </c>
      <c r="D40" s="103" t="s">
        <v>838</v>
      </c>
      <c r="E40" s="104">
        <v>2</v>
      </c>
      <c r="F40" s="119"/>
      <c r="G40" s="119"/>
      <c r="H40" s="106">
        <f t="shared" si="3"/>
        <v>0</v>
      </c>
    </row>
    <row r="41" spans="1:8" s="107" customFormat="1" ht="12" outlineLevel="2">
      <c r="A41" s="100">
        <v>8</v>
      </c>
      <c r="B41" s="101" t="s">
        <v>1967</v>
      </c>
      <c r="C41" s="102" t="s">
        <v>1870</v>
      </c>
      <c r="D41" s="103" t="s">
        <v>838</v>
      </c>
      <c r="E41" s="104">
        <v>6</v>
      </c>
      <c r="F41" s="119"/>
      <c r="G41" s="119"/>
      <c r="H41" s="106">
        <f t="shared" si="3"/>
        <v>0</v>
      </c>
    </row>
    <row r="42" spans="1:8" s="107" customFormat="1" ht="12" outlineLevel="2">
      <c r="A42" s="100">
        <v>9</v>
      </c>
      <c r="B42" s="101" t="s">
        <v>1968</v>
      </c>
      <c r="C42" s="102" t="s">
        <v>1871</v>
      </c>
      <c r="D42" s="103" t="s">
        <v>1872</v>
      </c>
      <c r="E42" s="104">
        <v>2</v>
      </c>
      <c r="F42" s="119"/>
      <c r="G42" s="119"/>
      <c r="H42" s="106">
        <f t="shared" si="3"/>
        <v>0</v>
      </c>
    </row>
    <row r="43" spans="1:8" s="107" customFormat="1" ht="12" outlineLevel="2">
      <c r="A43" s="100">
        <v>10</v>
      </c>
      <c r="B43" s="101" t="s">
        <v>1969</v>
      </c>
      <c r="C43" s="102" t="s">
        <v>1873</v>
      </c>
      <c r="D43" s="103" t="s">
        <v>838</v>
      </c>
      <c r="E43" s="104">
        <v>4</v>
      </c>
      <c r="F43" s="119"/>
      <c r="G43" s="119"/>
      <c r="H43" s="106">
        <f t="shared" si="3"/>
        <v>0</v>
      </c>
    </row>
    <row r="44" spans="1:8" s="107" customFormat="1" ht="12" outlineLevel="2">
      <c r="A44" s="100">
        <v>11</v>
      </c>
      <c r="B44" s="101" t="s">
        <v>1970</v>
      </c>
      <c r="C44" s="146" t="s">
        <v>1842</v>
      </c>
      <c r="D44" s="117" t="s">
        <v>2</v>
      </c>
      <c r="E44" s="118">
        <v>150</v>
      </c>
      <c r="F44" s="119"/>
      <c r="G44" s="119"/>
      <c r="H44" s="106">
        <f t="shared" ref="H44:H47" si="4">E44*(F44+G44)</f>
        <v>0</v>
      </c>
    </row>
    <row r="45" spans="1:8" s="107" customFormat="1" ht="12" outlineLevel="2">
      <c r="A45" s="100">
        <v>12</v>
      </c>
      <c r="B45" s="101" t="s">
        <v>1971</v>
      </c>
      <c r="C45" s="120" t="s">
        <v>1857</v>
      </c>
      <c r="D45" s="117" t="s">
        <v>2</v>
      </c>
      <c r="E45" s="118">
        <v>20</v>
      </c>
      <c r="F45" s="119"/>
      <c r="G45" s="119"/>
      <c r="H45" s="106">
        <f t="shared" si="4"/>
        <v>0</v>
      </c>
    </row>
    <row r="46" spans="1:8" s="107" customFormat="1" ht="12" outlineLevel="2">
      <c r="A46" s="100">
        <v>13</v>
      </c>
      <c r="B46" s="101" t="s">
        <v>1972</v>
      </c>
      <c r="C46" s="102" t="s">
        <v>1874</v>
      </c>
      <c r="D46" s="103" t="s">
        <v>838</v>
      </c>
      <c r="E46" s="104">
        <v>7</v>
      </c>
      <c r="F46" s="119"/>
      <c r="G46" s="119"/>
      <c r="H46" s="106">
        <f t="shared" si="4"/>
        <v>0</v>
      </c>
    </row>
    <row r="47" spans="1:8" s="107" customFormat="1" ht="12" outlineLevel="2">
      <c r="A47" s="100">
        <v>14</v>
      </c>
      <c r="B47" s="101" t="s">
        <v>1973</v>
      </c>
      <c r="C47" s="102" t="s">
        <v>1858</v>
      </c>
      <c r="D47" s="103" t="s">
        <v>838</v>
      </c>
      <c r="E47" s="104">
        <v>7</v>
      </c>
      <c r="F47" s="119"/>
      <c r="G47" s="119"/>
      <c r="H47" s="106">
        <f t="shared" si="4"/>
        <v>0</v>
      </c>
    </row>
    <row r="48" spans="1:8" s="115" customFormat="1" ht="12" outlineLevel="2">
      <c r="A48" s="108"/>
      <c r="B48" s="109"/>
      <c r="C48" s="110"/>
      <c r="D48" s="111"/>
      <c r="E48" s="112"/>
      <c r="F48" s="113"/>
      <c r="G48" s="113"/>
      <c r="H48" s="114"/>
    </row>
    <row r="49" spans="1:8" s="99" customFormat="1" ht="16.5" customHeight="1">
      <c r="A49" s="94"/>
      <c r="B49" s="95" t="s">
        <v>1416</v>
      </c>
      <c r="C49" s="95" t="s">
        <v>1916</v>
      </c>
      <c r="D49" s="86"/>
      <c r="E49" s="96"/>
      <c r="F49" s="97"/>
      <c r="G49" s="97"/>
      <c r="H49" s="98">
        <f>SUBTOTAL(9,H50:H74)</f>
        <v>0</v>
      </c>
    </row>
    <row r="50" spans="1:8" s="107" customFormat="1" ht="12" outlineLevel="2">
      <c r="A50" s="100">
        <v>1</v>
      </c>
      <c r="B50" s="101" t="s">
        <v>1974</v>
      </c>
      <c r="C50" s="146" t="s">
        <v>1875</v>
      </c>
      <c r="D50" s="117" t="s">
        <v>838</v>
      </c>
      <c r="E50" s="147">
        <v>0</v>
      </c>
      <c r="F50" s="119"/>
      <c r="G50" s="119"/>
      <c r="H50" s="106">
        <f t="shared" ref="H50:H59" si="5">E50*(F50+G50)</f>
        <v>0</v>
      </c>
    </row>
    <row r="51" spans="1:8" s="107" customFormat="1" ht="12" outlineLevel="2">
      <c r="A51" s="100">
        <v>2</v>
      </c>
      <c r="B51" s="101" t="s">
        <v>1975</v>
      </c>
      <c r="C51" s="102" t="s">
        <v>1876</v>
      </c>
      <c r="D51" s="103" t="s">
        <v>838</v>
      </c>
      <c r="E51" s="104">
        <v>12</v>
      </c>
      <c r="F51" s="119"/>
      <c r="G51" s="119"/>
      <c r="H51" s="106">
        <f t="shared" si="5"/>
        <v>0</v>
      </c>
    </row>
    <row r="52" spans="1:8" s="107" customFormat="1" ht="24" outlineLevel="2">
      <c r="A52" s="100">
        <v>3</v>
      </c>
      <c r="B52" s="101" t="s">
        <v>1976</v>
      </c>
      <c r="C52" s="102" t="s">
        <v>1877</v>
      </c>
      <c r="D52" s="103" t="s">
        <v>2</v>
      </c>
      <c r="E52" s="104">
        <v>150</v>
      </c>
      <c r="F52" s="119"/>
      <c r="G52" s="119"/>
      <c r="H52" s="106">
        <f t="shared" si="5"/>
        <v>0</v>
      </c>
    </row>
    <row r="53" spans="1:8" s="107" customFormat="1" ht="12" outlineLevel="2">
      <c r="A53" s="100">
        <v>4</v>
      </c>
      <c r="B53" s="101" t="s">
        <v>1977</v>
      </c>
      <c r="C53" s="102" t="s">
        <v>1878</v>
      </c>
      <c r="D53" s="103" t="s">
        <v>2</v>
      </c>
      <c r="E53" s="104">
        <v>600</v>
      </c>
      <c r="F53" s="119"/>
      <c r="G53" s="119"/>
      <c r="H53" s="106">
        <f t="shared" si="5"/>
        <v>0</v>
      </c>
    </row>
    <row r="54" spans="1:8" s="107" customFormat="1" ht="12" outlineLevel="2">
      <c r="A54" s="100">
        <v>5</v>
      </c>
      <c r="B54" s="101" t="s">
        <v>1978</v>
      </c>
      <c r="C54" s="102" t="s">
        <v>1879</v>
      </c>
      <c r="D54" s="103" t="s">
        <v>838</v>
      </c>
      <c r="E54" s="104">
        <v>12</v>
      </c>
      <c r="F54" s="119"/>
      <c r="G54" s="119"/>
      <c r="H54" s="106">
        <f t="shared" si="5"/>
        <v>0</v>
      </c>
    </row>
    <row r="55" spans="1:8" s="107" customFormat="1" ht="12" outlineLevel="2">
      <c r="A55" s="100">
        <v>6</v>
      </c>
      <c r="B55" s="101" t="s">
        <v>1979</v>
      </c>
      <c r="C55" s="102" t="s">
        <v>1880</v>
      </c>
      <c r="D55" s="103" t="s">
        <v>838</v>
      </c>
      <c r="E55" s="104">
        <v>1</v>
      </c>
      <c r="F55" s="119"/>
      <c r="G55" s="119"/>
      <c r="H55" s="106">
        <f t="shared" si="5"/>
        <v>0</v>
      </c>
    </row>
    <row r="56" spans="1:8" s="107" customFormat="1" ht="12" outlineLevel="2">
      <c r="A56" s="100">
        <v>7</v>
      </c>
      <c r="B56" s="101" t="s">
        <v>1980</v>
      </c>
      <c r="C56" s="102" t="s">
        <v>1881</v>
      </c>
      <c r="D56" s="103" t="s">
        <v>838</v>
      </c>
      <c r="E56" s="104">
        <v>20</v>
      </c>
      <c r="F56" s="119"/>
      <c r="G56" s="119"/>
      <c r="H56" s="106">
        <f t="shared" si="5"/>
        <v>0</v>
      </c>
    </row>
    <row r="57" spans="1:8" s="107" customFormat="1" ht="12" outlineLevel="2">
      <c r="A57" s="100">
        <v>8</v>
      </c>
      <c r="B57" s="101" t="s">
        <v>1981</v>
      </c>
      <c r="C57" s="102" t="s">
        <v>1882</v>
      </c>
      <c r="D57" s="103" t="s">
        <v>2</v>
      </c>
      <c r="E57" s="104">
        <v>4</v>
      </c>
      <c r="F57" s="119"/>
      <c r="G57" s="119"/>
      <c r="H57" s="106">
        <f t="shared" si="5"/>
        <v>0</v>
      </c>
    </row>
    <row r="58" spans="1:8" s="107" customFormat="1" ht="12" outlineLevel="2">
      <c r="A58" s="100">
        <v>9</v>
      </c>
      <c r="B58" s="101" t="s">
        <v>1982</v>
      </c>
      <c r="C58" s="102" t="s">
        <v>1861</v>
      </c>
      <c r="D58" s="103" t="s">
        <v>2</v>
      </c>
      <c r="E58" s="104">
        <v>40</v>
      </c>
      <c r="F58" s="119"/>
      <c r="G58" s="119"/>
      <c r="H58" s="106">
        <f t="shared" si="5"/>
        <v>0</v>
      </c>
    </row>
    <row r="59" spans="1:8" s="107" customFormat="1" ht="12" outlineLevel="2">
      <c r="A59" s="100">
        <v>10</v>
      </c>
      <c r="B59" s="101" t="s">
        <v>1983</v>
      </c>
      <c r="C59" s="102" t="s">
        <v>1883</v>
      </c>
      <c r="D59" s="103" t="s">
        <v>838</v>
      </c>
      <c r="E59" s="104">
        <v>10</v>
      </c>
      <c r="F59" s="119"/>
      <c r="G59" s="119"/>
      <c r="H59" s="106">
        <f t="shared" si="5"/>
        <v>0</v>
      </c>
    </row>
    <row r="60" spans="1:8" s="107" customFormat="1" ht="12" outlineLevel="2">
      <c r="A60" s="100">
        <v>11</v>
      </c>
      <c r="B60" s="101" t="s">
        <v>1984</v>
      </c>
      <c r="C60" s="146" t="s">
        <v>1858</v>
      </c>
      <c r="D60" s="117" t="s">
        <v>838</v>
      </c>
      <c r="E60" s="118">
        <v>12</v>
      </c>
      <c r="F60" s="119"/>
      <c r="G60" s="119"/>
      <c r="H60" s="106">
        <f t="shared" ref="H60:H69" si="6">E60*(F60+G60)</f>
        <v>0</v>
      </c>
    </row>
    <row r="61" spans="1:8" s="107" customFormat="1" ht="12" outlineLevel="2">
      <c r="A61" s="100">
        <v>12</v>
      </c>
      <c r="B61" s="101" t="s">
        <v>1985</v>
      </c>
      <c r="C61" s="120" t="s">
        <v>1884</v>
      </c>
      <c r="D61" s="117" t="s">
        <v>838</v>
      </c>
      <c r="E61" s="118">
        <v>1100</v>
      </c>
      <c r="F61" s="119"/>
      <c r="G61" s="119"/>
      <c r="H61" s="106">
        <f t="shared" si="6"/>
        <v>0</v>
      </c>
    </row>
    <row r="62" spans="1:8" s="107" customFormat="1" ht="12" outlineLevel="2">
      <c r="A62" s="100">
        <v>13</v>
      </c>
      <c r="B62" s="101" t="s">
        <v>1986</v>
      </c>
      <c r="C62" s="102" t="s">
        <v>1857</v>
      </c>
      <c r="D62" s="103" t="s">
        <v>2</v>
      </c>
      <c r="E62" s="104">
        <v>20</v>
      </c>
      <c r="F62" s="119"/>
      <c r="G62" s="119"/>
      <c r="H62" s="106">
        <f t="shared" si="6"/>
        <v>0</v>
      </c>
    </row>
    <row r="63" spans="1:8" s="107" customFormat="1" ht="12" outlineLevel="2">
      <c r="A63" s="100">
        <v>14</v>
      </c>
      <c r="B63" s="101" t="s">
        <v>1987</v>
      </c>
      <c r="C63" s="102" t="s">
        <v>1885</v>
      </c>
      <c r="D63" s="103" t="s">
        <v>838</v>
      </c>
      <c r="E63" s="104">
        <v>7</v>
      </c>
      <c r="F63" s="119"/>
      <c r="G63" s="119"/>
      <c r="H63" s="106">
        <f t="shared" si="6"/>
        <v>0</v>
      </c>
    </row>
    <row r="64" spans="1:8" s="107" customFormat="1" ht="12" outlineLevel="2">
      <c r="A64" s="100">
        <v>15</v>
      </c>
      <c r="B64" s="101" t="s">
        <v>1988</v>
      </c>
      <c r="C64" s="102" t="s">
        <v>1886</v>
      </c>
      <c r="D64" s="103" t="s">
        <v>838</v>
      </c>
      <c r="E64" s="104">
        <v>1</v>
      </c>
      <c r="F64" s="119"/>
      <c r="G64" s="119"/>
      <c r="H64" s="106">
        <f t="shared" si="6"/>
        <v>0</v>
      </c>
    </row>
    <row r="65" spans="1:8" s="107" customFormat="1" ht="12" outlineLevel="2">
      <c r="A65" s="100">
        <v>16</v>
      </c>
      <c r="B65" s="101" t="s">
        <v>1989</v>
      </c>
      <c r="C65" s="102" t="s">
        <v>1887</v>
      </c>
      <c r="D65" s="103" t="s">
        <v>838</v>
      </c>
      <c r="E65" s="104">
        <v>1</v>
      </c>
      <c r="F65" s="119"/>
      <c r="G65" s="119"/>
      <c r="H65" s="106">
        <f t="shared" si="6"/>
        <v>0</v>
      </c>
    </row>
    <row r="66" spans="1:8" s="107" customFormat="1" ht="24" outlineLevel="2">
      <c r="A66" s="100">
        <v>17</v>
      </c>
      <c r="B66" s="101" t="s">
        <v>1990</v>
      </c>
      <c r="C66" s="102" t="s">
        <v>1888</v>
      </c>
      <c r="D66" s="103" t="s">
        <v>838</v>
      </c>
      <c r="E66" s="104">
        <v>1</v>
      </c>
      <c r="F66" s="119"/>
      <c r="G66" s="119"/>
      <c r="H66" s="106">
        <f t="shared" si="6"/>
        <v>0</v>
      </c>
    </row>
    <row r="67" spans="1:8" s="107" customFormat="1" ht="12" outlineLevel="2">
      <c r="A67" s="100">
        <v>18</v>
      </c>
      <c r="B67" s="101" t="s">
        <v>1991</v>
      </c>
      <c r="C67" s="102" t="s">
        <v>1889</v>
      </c>
      <c r="D67" s="103" t="s">
        <v>838</v>
      </c>
      <c r="E67" s="104">
        <v>1</v>
      </c>
      <c r="F67" s="119"/>
      <c r="G67" s="119"/>
      <c r="H67" s="106">
        <f t="shared" si="6"/>
        <v>0</v>
      </c>
    </row>
    <row r="68" spans="1:8" s="107" customFormat="1" ht="24" outlineLevel="2">
      <c r="A68" s="100">
        <v>19</v>
      </c>
      <c r="B68" s="101" t="s">
        <v>1992</v>
      </c>
      <c r="C68" s="102" t="s">
        <v>1890</v>
      </c>
      <c r="D68" s="103" t="s">
        <v>838</v>
      </c>
      <c r="E68" s="104">
        <v>1</v>
      </c>
      <c r="F68" s="119"/>
      <c r="G68" s="119"/>
      <c r="H68" s="106">
        <f t="shared" si="6"/>
        <v>0</v>
      </c>
    </row>
    <row r="69" spans="1:8" s="107" customFormat="1" ht="12" outlineLevel="2">
      <c r="A69" s="100">
        <v>20</v>
      </c>
      <c r="B69" s="101" t="s">
        <v>1993</v>
      </c>
      <c r="C69" s="102" t="s">
        <v>1891</v>
      </c>
      <c r="D69" s="103" t="s">
        <v>838</v>
      </c>
      <c r="E69" s="104">
        <v>1</v>
      </c>
      <c r="F69" s="119"/>
      <c r="G69" s="119"/>
      <c r="H69" s="106">
        <f t="shared" si="6"/>
        <v>0</v>
      </c>
    </row>
    <row r="70" spans="1:8" s="107" customFormat="1" ht="12" outlineLevel="2">
      <c r="A70" s="100">
        <v>21</v>
      </c>
      <c r="B70" s="101" t="s">
        <v>1994</v>
      </c>
      <c r="C70" s="146" t="s">
        <v>1892</v>
      </c>
      <c r="D70" s="117" t="s">
        <v>838</v>
      </c>
      <c r="E70" s="118">
        <v>3</v>
      </c>
      <c r="F70" s="119"/>
      <c r="G70" s="119"/>
      <c r="H70" s="106">
        <f t="shared" ref="H70:H74" si="7">E70*(F70+G70)</f>
        <v>0</v>
      </c>
    </row>
    <row r="71" spans="1:8" s="107" customFormat="1" ht="12" outlineLevel="2">
      <c r="A71" s="100">
        <v>22</v>
      </c>
      <c r="B71" s="101" t="s">
        <v>1995</v>
      </c>
      <c r="C71" s="102" t="s">
        <v>1893</v>
      </c>
      <c r="D71" s="103" t="s">
        <v>838</v>
      </c>
      <c r="E71" s="104">
        <v>1</v>
      </c>
      <c r="F71" s="119"/>
      <c r="G71" s="119"/>
      <c r="H71" s="106">
        <f t="shared" si="7"/>
        <v>0</v>
      </c>
    </row>
    <row r="72" spans="1:8" s="107" customFormat="1" ht="12" outlineLevel="2">
      <c r="A72" s="100">
        <v>23</v>
      </c>
      <c r="B72" s="101" t="s">
        <v>1996</v>
      </c>
      <c r="C72" s="102" t="s">
        <v>1894</v>
      </c>
      <c r="D72" s="103" t="s">
        <v>838</v>
      </c>
      <c r="E72" s="104">
        <v>1</v>
      </c>
      <c r="F72" s="119"/>
      <c r="G72" s="119"/>
      <c r="H72" s="106">
        <f t="shared" si="7"/>
        <v>0</v>
      </c>
    </row>
    <row r="73" spans="1:8" s="107" customFormat="1" ht="12" outlineLevel="2">
      <c r="A73" s="100">
        <v>24</v>
      </c>
      <c r="B73" s="101" t="s">
        <v>1997</v>
      </c>
      <c r="C73" s="102" t="s">
        <v>1895</v>
      </c>
      <c r="D73" s="103" t="s">
        <v>838</v>
      </c>
      <c r="E73" s="104">
        <v>3</v>
      </c>
      <c r="F73" s="119"/>
      <c r="G73" s="119"/>
      <c r="H73" s="106">
        <f t="shared" si="7"/>
        <v>0</v>
      </c>
    </row>
    <row r="74" spans="1:8" s="107" customFormat="1" ht="12" outlineLevel="2">
      <c r="A74" s="100">
        <v>25</v>
      </c>
      <c r="B74" s="101" t="s">
        <v>1998</v>
      </c>
      <c r="C74" s="102" t="s">
        <v>1862</v>
      </c>
      <c r="D74" s="103" t="s">
        <v>2</v>
      </c>
      <c r="E74" s="104">
        <v>180</v>
      </c>
      <c r="F74" s="119"/>
      <c r="G74" s="119"/>
      <c r="H74" s="106">
        <f t="shared" si="7"/>
        <v>0</v>
      </c>
    </row>
    <row r="75" spans="1:8" s="99" customFormat="1" ht="16.5" customHeight="1">
      <c r="A75" s="94"/>
      <c r="B75" s="95" t="s">
        <v>1417</v>
      </c>
      <c r="C75" s="95" t="s">
        <v>1915</v>
      </c>
      <c r="D75" s="86"/>
      <c r="E75" s="96"/>
      <c r="F75" s="97"/>
      <c r="G75" s="97"/>
      <c r="H75" s="98">
        <f>SUBTOTAL(9,H76:H98)</f>
        <v>0</v>
      </c>
    </row>
    <row r="76" spans="1:8" s="107" customFormat="1" ht="84" outlineLevel="2">
      <c r="A76" s="100">
        <v>1</v>
      </c>
      <c r="B76" s="101" t="s">
        <v>1999</v>
      </c>
      <c r="C76" s="146" t="s">
        <v>1896</v>
      </c>
      <c r="D76" s="117" t="s">
        <v>838</v>
      </c>
      <c r="E76" s="147">
        <v>1</v>
      </c>
      <c r="F76" s="119"/>
      <c r="G76" s="119"/>
      <c r="H76" s="106">
        <f t="shared" ref="H76:H85" si="8">E76*(F76+G76)</f>
        <v>0</v>
      </c>
    </row>
    <row r="77" spans="1:8" s="107" customFormat="1" ht="12" outlineLevel="2">
      <c r="A77" s="100">
        <v>2</v>
      </c>
      <c r="B77" s="101" t="s">
        <v>2000</v>
      </c>
      <c r="C77" s="102" t="s">
        <v>1897</v>
      </c>
      <c r="D77" s="103" t="s">
        <v>838</v>
      </c>
      <c r="E77" s="104">
        <v>2</v>
      </c>
      <c r="F77" s="119"/>
      <c r="G77" s="119"/>
      <c r="H77" s="106">
        <f t="shared" si="8"/>
        <v>0</v>
      </c>
    </row>
    <row r="78" spans="1:8" s="107" customFormat="1" ht="12" outlineLevel="2">
      <c r="A78" s="100">
        <v>3</v>
      </c>
      <c r="B78" s="101" t="s">
        <v>2001</v>
      </c>
      <c r="C78" s="102" t="s">
        <v>1898</v>
      </c>
      <c r="D78" s="103" t="s">
        <v>838</v>
      </c>
      <c r="E78" s="104">
        <v>3</v>
      </c>
      <c r="F78" s="119"/>
      <c r="G78" s="119"/>
      <c r="H78" s="106">
        <f t="shared" si="8"/>
        <v>0</v>
      </c>
    </row>
    <row r="79" spans="1:8" s="107" customFormat="1" ht="12" outlineLevel="2">
      <c r="A79" s="100">
        <v>4</v>
      </c>
      <c r="B79" s="101" t="s">
        <v>2002</v>
      </c>
      <c r="C79" s="102" t="s">
        <v>1899</v>
      </c>
      <c r="D79" s="103" t="s">
        <v>838</v>
      </c>
      <c r="E79" s="104">
        <v>1</v>
      </c>
      <c r="F79" s="119"/>
      <c r="G79" s="119"/>
      <c r="H79" s="106">
        <f t="shared" si="8"/>
        <v>0</v>
      </c>
    </row>
    <row r="80" spans="1:8" s="107" customFormat="1" ht="12" outlineLevel="2">
      <c r="A80" s="100">
        <v>5</v>
      </c>
      <c r="B80" s="101" t="s">
        <v>2003</v>
      </c>
      <c r="C80" s="102" t="s">
        <v>1900</v>
      </c>
      <c r="D80" s="103" t="s">
        <v>838</v>
      </c>
      <c r="E80" s="104">
        <v>1</v>
      </c>
      <c r="F80" s="119"/>
      <c r="G80" s="119"/>
      <c r="H80" s="106">
        <f t="shared" si="8"/>
        <v>0</v>
      </c>
    </row>
    <row r="81" spans="1:8" s="107" customFormat="1" ht="12" outlineLevel="2">
      <c r="A81" s="100">
        <v>6</v>
      </c>
      <c r="B81" s="101" t="s">
        <v>2004</v>
      </c>
      <c r="C81" s="102" t="s">
        <v>1901</v>
      </c>
      <c r="D81" s="103" t="s">
        <v>838</v>
      </c>
      <c r="E81" s="104">
        <v>22</v>
      </c>
      <c r="F81" s="119"/>
      <c r="G81" s="119"/>
      <c r="H81" s="106">
        <f t="shared" si="8"/>
        <v>0</v>
      </c>
    </row>
    <row r="82" spans="1:8" s="107" customFormat="1" ht="12" outlineLevel="2">
      <c r="A82" s="100">
        <v>7</v>
      </c>
      <c r="B82" s="101" t="s">
        <v>2005</v>
      </c>
      <c r="C82" s="102" t="s">
        <v>1902</v>
      </c>
      <c r="D82" s="103" t="s">
        <v>838</v>
      </c>
      <c r="E82" s="104">
        <v>22</v>
      </c>
      <c r="F82" s="119"/>
      <c r="G82" s="119"/>
      <c r="H82" s="106">
        <f t="shared" si="8"/>
        <v>0</v>
      </c>
    </row>
    <row r="83" spans="1:8" s="107" customFormat="1" ht="12" outlineLevel="2">
      <c r="A83" s="100">
        <v>8</v>
      </c>
      <c r="B83" s="101" t="s">
        <v>2006</v>
      </c>
      <c r="C83" s="102" t="s">
        <v>1903</v>
      </c>
      <c r="D83" s="103" t="s">
        <v>838</v>
      </c>
      <c r="E83" s="104">
        <v>1</v>
      </c>
      <c r="F83" s="119"/>
      <c r="G83" s="119"/>
      <c r="H83" s="106">
        <f t="shared" si="8"/>
        <v>0</v>
      </c>
    </row>
    <row r="84" spans="1:8" s="107" customFormat="1" ht="12" outlineLevel="2">
      <c r="A84" s="100">
        <v>9</v>
      </c>
      <c r="B84" s="101" t="s">
        <v>2007</v>
      </c>
      <c r="C84" s="102" t="s">
        <v>1904</v>
      </c>
      <c r="D84" s="103" t="s">
        <v>838</v>
      </c>
      <c r="E84" s="104">
        <v>23</v>
      </c>
      <c r="F84" s="119"/>
      <c r="G84" s="119"/>
      <c r="H84" s="106">
        <f t="shared" si="8"/>
        <v>0</v>
      </c>
    </row>
    <row r="85" spans="1:8" s="107" customFormat="1" ht="12" outlineLevel="2">
      <c r="A85" s="100">
        <v>10</v>
      </c>
      <c r="B85" s="101" t="s">
        <v>2008</v>
      </c>
      <c r="C85" s="102" t="s">
        <v>1905</v>
      </c>
      <c r="D85" s="103" t="s">
        <v>838</v>
      </c>
      <c r="E85" s="104">
        <v>11</v>
      </c>
      <c r="F85" s="119"/>
      <c r="G85" s="119"/>
      <c r="H85" s="106">
        <f t="shared" si="8"/>
        <v>0</v>
      </c>
    </row>
    <row r="86" spans="1:8" s="107" customFormat="1" ht="12" outlineLevel="2">
      <c r="A86" s="100">
        <v>11</v>
      </c>
      <c r="B86" s="101" t="s">
        <v>2009</v>
      </c>
      <c r="C86" s="146" t="s">
        <v>1906</v>
      </c>
      <c r="D86" s="117" t="s">
        <v>838</v>
      </c>
      <c r="E86" s="118">
        <v>1</v>
      </c>
      <c r="F86" s="119"/>
      <c r="G86" s="119"/>
      <c r="H86" s="106">
        <f t="shared" ref="H86:H94" si="9">E86*(F86+G86)</f>
        <v>0</v>
      </c>
    </row>
    <row r="87" spans="1:8" s="107" customFormat="1" ht="12" outlineLevel="2">
      <c r="A87" s="100">
        <v>12</v>
      </c>
      <c r="B87" s="101" t="s">
        <v>2010</v>
      </c>
      <c r="C87" s="120" t="s">
        <v>1907</v>
      </c>
      <c r="D87" s="117" t="s">
        <v>838</v>
      </c>
      <c r="E87" s="118">
        <v>37</v>
      </c>
      <c r="F87" s="119"/>
      <c r="G87" s="119"/>
      <c r="H87" s="106">
        <f t="shared" si="9"/>
        <v>0</v>
      </c>
    </row>
    <row r="88" spans="1:8" s="107" customFormat="1" ht="12" outlineLevel="2">
      <c r="A88" s="100">
        <v>13</v>
      </c>
      <c r="B88" s="101" t="s">
        <v>2011</v>
      </c>
      <c r="C88" s="102" t="s">
        <v>1908</v>
      </c>
      <c r="D88" s="103" t="s">
        <v>838</v>
      </c>
      <c r="E88" s="104">
        <v>9</v>
      </c>
      <c r="F88" s="119"/>
      <c r="G88" s="119"/>
      <c r="H88" s="106">
        <f t="shared" si="9"/>
        <v>0</v>
      </c>
    </row>
    <row r="89" spans="1:8" s="107" customFormat="1" ht="24" outlineLevel="2">
      <c r="A89" s="100">
        <v>14</v>
      </c>
      <c r="B89" s="101" t="s">
        <v>2012</v>
      </c>
      <c r="C89" s="102" t="s">
        <v>1909</v>
      </c>
      <c r="D89" s="103" t="s">
        <v>2</v>
      </c>
      <c r="E89" s="104">
        <v>600</v>
      </c>
      <c r="F89" s="119"/>
      <c r="G89" s="119"/>
      <c r="H89" s="106">
        <f t="shared" si="9"/>
        <v>0</v>
      </c>
    </row>
    <row r="90" spans="1:8" s="107" customFormat="1" ht="12" outlineLevel="2">
      <c r="A90" s="100">
        <v>15</v>
      </c>
      <c r="B90" s="101" t="s">
        <v>2013</v>
      </c>
      <c r="C90" s="102" t="s">
        <v>1910</v>
      </c>
      <c r="D90" s="103" t="s">
        <v>2</v>
      </c>
      <c r="E90" s="104">
        <v>150</v>
      </c>
      <c r="F90" s="119"/>
      <c r="G90" s="119"/>
      <c r="H90" s="106">
        <f t="shared" si="9"/>
        <v>0</v>
      </c>
    </row>
    <row r="91" spans="1:8" s="107" customFormat="1" ht="12" outlineLevel="2">
      <c r="A91" s="100">
        <v>16</v>
      </c>
      <c r="B91" s="101" t="s">
        <v>2014</v>
      </c>
      <c r="C91" s="102" t="s">
        <v>1884</v>
      </c>
      <c r="D91" s="103" t="s">
        <v>838</v>
      </c>
      <c r="E91" s="104">
        <v>1100</v>
      </c>
      <c r="F91" s="119"/>
      <c r="G91" s="119"/>
      <c r="H91" s="106">
        <f t="shared" si="9"/>
        <v>0</v>
      </c>
    </row>
    <row r="92" spans="1:8" s="107" customFormat="1" ht="12" outlineLevel="2">
      <c r="A92" s="100">
        <v>17</v>
      </c>
      <c r="B92" s="101" t="s">
        <v>2015</v>
      </c>
      <c r="C92" s="102" t="s">
        <v>1857</v>
      </c>
      <c r="D92" s="103" t="s">
        <v>2</v>
      </c>
      <c r="E92" s="104">
        <v>20</v>
      </c>
      <c r="F92" s="119"/>
      <c r="G92" s="119"/>
      <c r="H92" s="106">
        <f t="shared" si="9"/>
        <v>0</v>
      </c>
    </row>
    <row r="93" spans="1:8" s="107" customFormat="1" ht="12" outlineLevel="2">
      <c r="A93" s="100">
        <v>18</v>
      </c>
      <c r="B93" s="101" t="s">
        <v>2016</v>
      </c>
      <c r="C93" s="102" t="s">
        <v>1911</v>
      </c>
      <c r="D93" s="103" t="s">
        <v>838</v>
      </c>
      <c r="E93" s="104">
        <v>10</v>
      </c>
      <c r="F93" s="119"/>
      <c r="G93" s="119"/>
      <c r="H93" s="106">
        <f t="shared" si="9"/>
        <v>0</v>
      </c>
    </row>
    <row r="94" spans="1:8" s="107" customFormat="1" ht="12" outlineLevel="2">
      <c r="A94" s="100">
        <v>19</v>
      </c>
      <c r="B94" s="101" t="s">
        <v>2017</v>
      </c>
      <c r="C94" s="102" t="s">
        <v>1912</v>
      </c>
      <c r="D94" s="103" t="s">
        <v>838</v>
      </c>
      <c r="E94" s="104">
        <v>64</v>
      </c>
      <c r="F94" s="119"/>
      <c r="G94" s="119"/>
      <c r="H94" s="106">
        <f t="shared" si="9"/>
        <v>0</v>
      </c>
    </row>
    <row r="95" spans="1:8" s="107" customFormat="1" ht="12" outlineLevel="2">
      <c r="A95" s="100">
        <v>21</v>
      </c>
      <c r="B95" s="101" t="s">
        <v>2018</v>
      </c>
      <c r="C95" s="146" t="s">
        <v>1913</v>
      </c>
      <c r="D95" s="103" t="s">
        <v>838</v>
      </c>
      <c r="E95" s="118">
        <v>1</v>
      </c>
      <c r="F95" s="119"/>
      <c r="G95" s="119"/>
      <c r="H95" s="106">
        <f t="shared" ref="H95:H98" si="10">E95*(F95+G95)</f>
        <v>0</v>
      </c>
    </row>
    <row r="96" spans="1:8" s="107" customFormat="1" ht="12" outlineLevel="2">
      <c r="A96" s="100">
        <v>22</v>
      </c>
      <c r="B96" s="101" t="s">
        <v>2019</v>
      </c>
      <c r="C96" s="102" t="s">
        <v>1862</v>
      </c>
      <c r="D96" s="103" t="s">
        <v>2</v>
      </c>
      <c r="E96" s="104">
        <v>250</v>
      </c>
      <c r="F96" s="119"/>
      <c r="G96" s="119"/>
      <c r="H96" s="106">
        <f t="shared" si="10"/>
        <v>0</v>
      </c>
    </row>
    <row r="97" spans="1:8" s="107" customFormat="1" ht="12" outlineLevel="2">
      <c r="A97" s="100">
        <v>23</v>
      </c>
      <c r="B97" s="101" t="s">
        <v>2020</v>
      </c>
      <c r="C97" s="102" t="s">
        <v>1860</v>
      </c>
      <c r="D97" s="103" t="s">
        <v>2</v>
      </c>
      <c r="E97" s="104">
        <v>50</v>
      </c>
      <c r="F97" s="119"/>
      <c r="G97" s="119"/>
      <c r="H97" s="106">
        <f t="shared" si="10"/>
        <v>0</v>
      </c>
    </row>
    <row r="98" spans="1:8" s="107" customFormat="1" ht="12" outlineLevel="2">
      <c r="A98" s="100">
        <v>24</v>
      </c>
      <c r="B98" s="101" t="s">
        <v>2021</v>
      </c>
      <c r="C98" s="102" t="s">
        <v>1861</v>
      </c>
      <c r="D98" s="103" t="s">
        <v>2</v>
      </c>
      <c r="E98" s="104">
        <v>100</v>
      </c>
      <c r="F98" s="119"/>
      <c r="G98" s="119"/>
      <c r="H98" s="106">
        <f t="shared" si="10"/>
        <v>0</v>
      </c>
    </row>
    <row r="99" spans="1:8" s="99" customFormat="1" ht="16.5" customHeight="1">
      <c r="A99" s="94"/>
      <c r="B99" s="95" t="s">
        <v>1418</v>
      </c>
      <c r="C99" s="95" t="s">
        <v>1914</v>
      </c>
      <c r="D99" s="86"/>
      <c r="E99" s="96"/>
      <c r="F99" s="97"/>
      <c r="G99" s="97"/>
      <c r="H99" s="98">
        <f>SUBTOTAL(9,H100:H123)</f>
        <v>0</v>
      </c>
    </row>
    <row r="100" spans="1:8" s="107" customFormat="1" ht="144" outlineLevel="2">
      <c r="A100" s="100">
        <v>1</v>
      </c>
      <c r="B100" s="101" t="s">
        <v>2022</v>
      </c>
      <c r="C100" s="146" t="s">
        <v>1919</v>
      </c>
      <c r="D100" s="117" t="s">
        <v>838</v>
      </c>
      <c r="E100" s="147">
        <v>1</v>
      </c>
      <c r="F100" s="119"/>
      <c r="G100" s="119"/>
      <c r="H100" s="106">
        <f t="shared" ref="H100:H109" si="11">E100*(F100+G100)</f>
        <v>0</v>
      </c>
    </row>
    <row r="101" spans="1:8" s="107" customFormat="1" ht="24" outlineLevel="2">
      <c r="A101" s="100">
        <v>2</v>
      </c>
      <c r="B101" s="101" t="s">
        <v>2023</v>
      </c>
      <c r="C101" s="102" t="s">
        <v>1920</v>
      </c>
      <c r="D101" s="103" t="s">
        <v>838</v>
      </c>
      <c r="E101" s="104">
        <v>1</v>
      </c>
      <c r="F101" s="119"/>
      <c r="G101" s="119"/>
      <c r="H101" s="106">
        <f t="shared" si="11"/>
        <v>0</v>
      </c>
    </row>
    <row r="102" spans="1:8" s="107" customFormat="1" ht="12" outlineLevel="2">
      <c r="A102" s="100">
        <v>3</v>
      </c>
      <c r="B102" s="101" t="s">
        <v>2024</v>
      </c>
      <c r="C102" s="102" t="s">
        <v>1921</v>
      </c>
      <c r="D102" s="103" t="s">
        <v>838</v>
      </c>
      <c r="E102" s="104">
        <v>1</v>
      </c>
      <c r="F102" s="119"/>
      <c r="G102" s="119"/>
      <c r="H102" s="106">
        <f t="shared" si="11"/>
        <v>0</v>
      </c>
    </row>
    <row r="103" spans="1:8" s="107" customFormat="1" ht="12" outlineLevel="2">
      <c r="A103" s="100">
        <v>4</v>
      </c>
      <c r="B103" s="101" t="s">
        <v>2025</v>
      </c>
      <c r="C103" s="102" t="s">
        <v>1922</v>
      </c>
      <c r="D103" s="103" t="s">
        <v>838</v>
      </c>
      <c r="E103" s="104">
        <v>5</v>
      </c>
      <c r="F103" s="119"/>
      <c r="G103" s="119"/>
      <c r="H103" s="106">
        <f t="shared" si="11"/>
        <v>0</v>
      </c>
    </row>
    <row r="104" spans="1:8" s="107" customFormat="1" ht="36" outlineLevel="2">
      <c r="A104" s="100">
        <v>5</v>
      </c>
      <c r="B104" s="101" t="s">
        <v>2026</v>
      </c>
      <c r="C104" s="102" t="s">
        <v>1923</v>
      </c>
      <c r="D104" s="103" t="s">
        <v>838</v>
      </c>
      <c r="E104" s="104">
        <v>1</v>
      </c>
      <c r="F104" s="119"/>
      <c r="G104" s="119"/>
      <c r="H104" s="106">
        <f t="shared" si="11"/>
        <v>0</v>
      </c>
    </row>
    <row r="105" spans="1:8" s="107" customFormat="1" ht="108" outlineLevel="2">
      <c r="A105" s="100">
        <v>6</v>
      </c>
      <c r="B105" s="101" t="s">
        <v>2027</v>
      </c>
      <c r="C105" s="102" t="s">
        <v>1924</v>
      </c>
      <c r="D105" s="103" t="s">
        <v>838</v>
      </c>
      <c r="E105" s="104">
        <v>1</v>
      </c>
      <c r="F105" s="119"/>
      <c r="G105" s="119"/>
      <c r="H105" s="106">
        <f t="shared" si="11"/>
        <v>0</v>
      </c>
    </row>
    <row r="106" spans="1:8" s="107" customFormat="1" ht="24" outlineLevel="2">
      <c r="A106" s="100">
        <v>7</v>
      </c>
      <c r="B106" s="101" t="s">
        <v>2028</v>
      </c>
      <c r="C106" s="102" t="s">
        <v>1925</v>
      </c>
      <c r="D106" s="103" t="s">
        <v>838</v>
      </c>
      <c r="E106" s="104">
        <v>1</v>
      </c>
      <c r="F106" s="119"/>
      <c r="G106" s="119"/>
      <c r="H106" s="106">
        <f t="shared" si="11"/>
        <v>0</v>
      </c>
    </row>
    <row r="107" spans="1:8" s="107" customFormat="1" ht="12" outlineLevel="2">
      <c r="A107" s="100">
        <v>8</v>
      </c>
      <c r="B107" s="101" t="s">
        <v>2029</v>
      </c>
      <c r="C107" s="102" t="s">
        <v>1926</v>
      </c>
      <c r="D107" s="103" t="s">
        <v>838</v>
      </c>
      <c r="E107" s="104">
        <v>2</v>
      </c>
      <c r="F107" s="119"/>
      <c r="G107" s="119"/>
      <c r="H107" s="106">
        <f t="shared" si="11"/>
        <v>0</v>
      </c>
    </row>
    <row r="108" spans="1:8" s="107" customFormat="1" ht="72" outlineLevel="2">
      <c r="A108" s="100">
        <v>9</v>
      </c>
      <c r="B108" s="101" t="s">
        <v>2030</v>
      </c>
      <c r="C108" s="102" t="s">
        <v>1927</v>
      </c>
      <c r="D108" s="103" t="s">
        <v>838</v>
      </c>
      <c r="E108" s="104">
        <v>0</v>
      </c>
      <c r="F108" s="119"/>
      <c r="G108" s="119"/>
      <c r="H108" s="106">
        <f t="shared" si="11"/>
        <v>0</v>
      </c>
    </row>
    <row r="109" spans="1:8" s="107" customFormat="1" ht="60" outlineLevel="2">
      <c r="A109" s="100">
        <v>10</v>
      </c>
      <c r="B109" s="101" t="s">
        <v>2031</v>
      </c>
      <c r="C109" s="102" t="s">
        <v>1928</v>
      </c>
      <c r="D109" s="103" t="s">
        <v>838</v>
      </c>
      <c r="E109" s="104">
        <v>4</v>
      </c>
      <c r="F109" s="119"/>
      <c r="G109" s="119"/>
      <c r="H109" s="106">
        <f t="shared" si="11"/>
        <v>0</v>
      </c>
    </row>
    <row r="110" spans="1:8" s="107" customFormat="1" ht="60" outlineLevel="2">
      <c r="A110" s="100">
        <v>11</v>
      </c>
      <c r="B110" s="101" t="s">
        <v>2032</v>
      </c>
      <c r="C110" s="146" t="s">
        <v>1929</v>
      </c>
      <c r="D110" s="117" t="s">
        <v>838</v>
      </c>
      <c r="E110" s="118">
        <v>24</v>
      </c>
      <c r="F110" s="119"/>
      <c r="G110" s="119"/>
      <c r="H110" s="106">
        <f t="shared" ref="H110:H119" si="12">E110*(F110+G110)</f>
        <v>0</v>
      </c>
    </row>
    <row r="111" spans="1:8" s="107" customFormat="1" ht="24" outlineLevel="2">
      <c r="A111" s="100">
        <v>12</v>
      </c>
      <c r="B111" s="101" t="s">
        <v>2033</v>
      </c>
      <c r="C111" s="120" t="s">
        <v>1930</v>
      </c>
      <c r="D111" s="117" t="s">
        <v>838</v>
      </c>
      <c r="E111" s="118">
        <v>16</v>
      </c>
      <c r="F111" s="119"/>
      <c r="G111" s="119"/>
      <c r="H111" s="106">
        <f t="shared" si="12"/>
        <v>0</v>
      </c>
    </row>
    <row r="112" spans="1:8" s="107" customFormat="1" ht="36" outlineLevel="2">
      <c r="A112" s="100">
        <v>13</v>
      </c>
      <c r="B112" s="101" t="s">
        <v>2034</v>
      </c>
      <c r="C112" s="102" t="s">
        <v>1931</v>
      </c>
      <c r="D112" s="103" t="s">
        <v>838</v>
      </c>
      <c r="E112" s="104">
        <v>1</v>
      </c>
      <c r="F112" s="119"/>
      <c r="G112" s="119"/>
      <c r="H112" s="106">
        <f t="shared" si="12"/>
        <v>0</v>
      </c>
    </row>
    <row r="113" spans="1:8" s="107" customFormat="1" ht="24" outlineLevel="2">
      <c r="A113" s="100">
        <v>14</v>
      </c>
      <c r="B113" s="101" t="s">
        <v>2035</v>
      </c>
      <c r="C113" s="102" t="s">
        <v>1932</v>
      </c>
      <c r="D113" s="103" t="s">
        <v>838</v>
      </c>
      <c r="E113" s="104">
        <v>1</v>
      </c>
      <c r="F113" s="119"/>
      <c r="G113" s="119"/>
      <c r="H113" s="106">
        <f t="shared" si="12"/>
        <v>0</v>
      </c>
    </row>
    <row r="114" spans="1:8" s="107" customFormat="1" ht="168" outlineLevel="2">
      <c r="A114" s="100">
        <v>15</v>
      </c>
      <c r="B114" s="101" t="s">
        <v>2036</v>
      </c>
      <c r="C114" s="102" t="s">
        <v>1933</v>
      </c>
      <c r="D114" s="103" t="s">
        <v>838</v>
      </c>
      <c r="E114" s="104">
        <v>1</v>
      </c>
      <c r="F114" s="119"/>
      <c r="G114" s="119"/>
      <c r="H114" s="106">
        <f t="shared" si="12"/>
        <v>0</v>
      </c>
    </row>
    <row r="115" spans="1:8" s="107" customFormat="1" ht="96" outlineLevel="2">
      <c r="A115" s="100">
        <v>16</v>
      </c>
      <c r="B115" s="101" t="s">
        <v>2037</v>
      </c>
      <c r="C115" s="102" t="s">
        <v>1934</v>
      </c>
      <c r="D115" s="103" t="s">
        <v>838</v>
      </c>
      <c r="E115" s="104">
        <v>1</v>
      </c>
      <c r="F115" s="119"/>
      <c r="G115" s="119"/>
      <c r="H115" s="106">
        <f t="shared" si="12"/>
        <v>0</v>
      </c>
    </row>
    <row r="116" spans="1:8" s="107" customFormat="1" ht="24" outlineLevel="2">
      <c r="A116" s="100">
        <v>17</v>
      </c>
      <c r="B116" s="101" t="s">
        <v>2038</v>
      </c>
      <c r="C116" s="102" t="s">
        <v>1935</v>
      </c>
      <c r="D116" s="103" t="s">
        <v>838</v>
      </c>
      <c r="E116" s="104">
        <v>1</v>
      </c>
      <c r="F116" s="119"/>
      <c r="G116" s="119"/>
      <c r="H116" s="106">
        <f t="shared" si="12"/>
        <v>0</v>
      </c>
    </row>
    <row r="117" spans="1:8" s="107" customFormat="1" ht="12" outlineLevel="2">
      <c r="A117" s="100">
        <v>18</v>
      </c>
      <c r="B117" s="101" t="s">
        <v>2039</v>
      </c>
      <c r="C117" s="102" t="s">
        <v>1936</v>
      </c>
      <c r="D117" s="103" t="s">
        <v>2</v>
      </c>
      <c r="E117" s="104">
        <v>1080</v>
      </c>
      <c r="F117" s="119"/>
      <c r="G117" s="119"/>
      <c r="H117" s="106">
        <f t="shared" si="12"/>
        <v>0</v>
      </c>
    </row>
    <row r="118" spans="1:8" s="107" customFormat="1" ht="12" outlineLevel="2">
      <c r="A118" s="100">
        <v>19</v>
      </c>
      <c r="B118" s="101" t="s">
        <v>2040</v>
      </c>
      <c r="C118" s="102" t="s">
        <v>1937</v>
      </c>
      <c r="D118" s="103" t="s">
        <v>2</v>
      </c>
      <c r="E118" s="104">
        <v>125</v>
      </c>
      <c r="F118" s="119"/>
      <c r="G118" s="119"/>
      <c r="H118" s="106">
        <f t="shared" si="12"/>
        <v>0</v>
      </c>
    </row>
    <row r="119" spans="1:8" s="107" customFormat="1" ht="12" outlineLevel="2">
      <c r="A119" s="100">
        <v>20</v>
      </c>
      <c r="B119" s="101" t="s">
        <v>2041</v>
      </c>
      <c r="C119" s="102" t="s">
        <v>1859</v>
      </c>
      <c r="D119" s="103" t="s">
        <v>838</v>
      </c>
      <c r="E119" s="104">
        <v>1200</v>
      </c>
      <c r="F119" s="119"/>
      <c r="G119" s="119"/>
      <c r="H119" s="106">
        <f t="shared" si="12"/>
        <v>0</v>
      </c>
    </row>
    <row r="120" spans="1:8" s="107" customFormat="1" ht="12" outlineLevel="2">
      <c r="A120" s="100">
        <v>21</v>
      </c>
      <c r="B120" s="101" t="s">
        <v>2042</v>
      </c>
      <c r="C120" s="146" t="s">
        <v>1938</v>
      </c>
      <c r="D120" s="117" t="s">
        <v>838</v>
      </c>
      <c r="E120" s="118">
        <v>50</v>
      </c>
      <c r="F120" s="119"/>
      <c r="G120" s="119"/>
      <c r="H120" s="106">
        <f t="shared" ref="H120:H122" si="13">E120*(F120+G120)</f>
        <v>0</v>
      </c>
    </row>
    <row r="121" spans="1:8" s="107" customFormat="1" ht="12" outlineLevel="2">
      <c r="A121" s="100">
        <v>22</v>
      </c>
      <c r="B121" s="101" t="s">
        <v>2043</v>
      </c>
      <c r="C121" s="102" t="s">
        <v>1862</v>
      </c>
      <c r="D121" s="103" t="s">
        <v>2</v>
      </c>
      <c r="E121" s="104">
        <v>220</v>
      </c>
      <c r="F121" s="119"/>
      <c r="G121" s="119"/>
      <c r="H121" s="106">
        <f t="shared" si="13"/>
        <v>0</v>
      </c>
    </row>
    <row r="122" spans="1:8" s="107" customFormat="1" ht="12" outlineLevel="2">
      <c r="A122" s="100">
        <v>23</v>
      </c>
      <c r="B122" s="101" t="s">
        <v>2044</v>
      </c>
      <c r="C122" s="102" t="s">
        <v>1913</v>
      </c>
      <c r="D122" s="103" t="s">
        <v>838</v>
      </c>
      <c r="E122" s="104">
        <v>1</v>
      </c>
      <c r="F122" s="119"/>
      <c r="G122" s="119"/>
      <c r="H122" s="106">
        <f t="shared" si="13"/>
        <v>0</v>
      </c>
    </row>
    <row r="123" spans="1:8" s="115" customFormat="1" ht="12" outlineLevel="2">
      <c r="A123" s="108"/>
      <c r="B123" s="109"/>
      <c r="C123" s="110"/>
      <c r="D123" s="111"/>
      <c r="E123" s="112"/>
      <c r="F123" s="113"/>
      <c r="G123" s="113"/>
      <c r="H123" s="114"/>
    </row>
    <row r="124" spans="1:8" s="115" customFormat="1" ht="12.75" customHeight="1">
      <c r="A124" s="139"/>
      <c r="B124" s="140"/>
      <c r="C124" s="141"/>
      <c r="D124" s="142"/>
      <c r="E124" s="143"/>
      <c r="F124" s="144"/>
      <c r="G124" s="144"/>
      <c r="H124" s="145"/>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52"/>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1"/>
  <cols>
    <col min="1" max="1" width="5.140625" style="87" customWidth="1"/>
    <col min="2" max="2" width="12.7109375" style="87" customWidth="1"/>
    <col min="3" max="3" width="59.140625" style="87" customWidth="1"/>
    <col min="4" max="4" width="4.28515625" style="87" customWidth="1"/>
    <col min="5" max="5" width="12.5703125" style="87" customWidth="1"/>
    <col min="6" max="6" width="15.5703125" style="87" customWidth="1"/>
    <col min="7" max="7" width="18.140625" style="87" customWidth="1"/>
    <col min="8" max="16384" width="9.140625" style="87"/>
  </cols>
  <sheetData>
    <row r="1" spans="1:10" s="78" customFormat="1" ht="21.6" customHeight="1">
      <c r="A1" s="74"/>
      <c r="B1" s="75"/>
      <c r="C1" s="230" t="s">
        <v>2246</v>
      </c>
      <c r="D1" s="75"/>
      <c r="E1" s="76"/>
      <c r="F1" s="76"/>
      <c r="G1" s="77"/>
    </row>
    <row r="2" spans="1:10" s="79" customFormat="1" ht="21.6" customHeight="1">
      <c r="A2" s="74"/>
      <c r="B2" s="75"/>
      <c r="C2" s="231" t="s">
        <v>1419</v>
      </c>
      <c r="D2" s="75"/>
      <c r="E2" s="76"/>
      <c r="F2" s="76"/>
      <c r="G2" s="77"/>
    </row>
    <row r="3" spans="1:10" s="84" customFormat="1" ht="29.25" customHeight="1" thickBot="1">
      <c r="A3" s="80" t="s">
        <v>59</v>
      </c>
      <c r="B3" s="81" t="s">
        <v>11</v>
      </c>
      <c r="C3" s="82" t="s">
        <v>17</v>
      </c>
      <c r="D3" s="83" t="s">
        <v>4</v>
      </c>
      <c r="E3" s="80" t="s">
        <v>273</v>
      </c>
      <c r="F3" s="138" t="s">
        <v>2299</v>
      </c>
      <c r="G3" s="80" t="s">
        <v>15</v>
      </c>
    </row>
    <row r="4" spans="1:10" s="84" customFormat="1" ht="29.25" customHeight="1">
      <c r="A4" s="286"/>
      <c r="B4" s="287"/>
      <c r="C4" s="288"/>
      <c r="D4" s="289"/>
      <c r="E4" s="286"/>
      <c r="F4" s="290"/>
      <c r="G4" s="286"/>
    </row>
    <row r="5" spans="1:10" s="308" customFormat="1" ht="29.25" customHeight="1">
      <c r="A5" s="303"/>
      <c r="B5" s="304"/>
      <c r="C5" s="302" t="s">
        <v>3151</v>
      </c>
      <c r="D5" s="305"/>
      <c r="E5" s="303"/>
      <c r="F5" s="317"/>
      <c r="G5" s="303"/>
    </row>
    <row r="6" spans="1:10" s="306" customFormat="1" ht="23.25" customHeight="1">
      <c r="A6" s="303"/>
      <c r="B6" s="304"/>
      <c r="C6" s="302" t="s">
        <v>3137</v>
      </c>
      <c r="D6" s="305"/>
      <c r="E6" s="303"/>
      <c r="F6" s="303"/>
      <c r="G6" s="303"/>
    </row>
    <row r="8" spans="1:10" s="93" customFormat="1" ht="17.25" customHeight="1">
      <c r="A8" s="88"/>
      <c r="B8" s="89" t="s">
        <v>2761</v>
      </c>
      <c r="C8" s="89" t="s">
        <v>1419</v>
      </c>
      <c r="D8" s="90"/>
      <c r="E8" s="91"/>
      <c r="F8" s="91"/>
      <c r="G8" s="92">
        <f>SUBTOTAL(9,G11:G52)</f>
        <v>0</v>
      </c>
    </row>
    <row r="9" spans="1:10" s="154" customFormat="1" ht="158.25">
      <c r="A9" s="148"/>
      <c r="B9" s="149"/>
      <c r="C9" s="150" t="s">
        <v>1420</v>
      </c>
      <c r="D9" s="151"/>
      <c r="E9" s="152"/>
      <c r="F9" s="152"/>
      <c r="G9" s="153"/>
    </row>
    <row r="10" spans="1:10" s="23" customFormat="1" ht="29.25">
      <c r="A10" s="24"/>
      <c r="B10" s="26"/>
      <c r="C10" s="313" t="s">
        <v>3158</v>
      </c>
      <c r="D10" s="25"/>
      <c r="E10" s="27"/>
      <c r="F10" s="28"/>
      <c r="G10" s="27"/>
      <c r="H10" s="28"/>
      <c r="I10" s="29"/>
      <c r="J10" s="269"/>
    </row>
    <row r="11" spans="1:10" s="99" customFormat="1" ht="16.5" customHeight="1">
      <c r="A11" s="94"/>
      <c r="B11" s="95" t="s">
        <v>2762</v>
      </c>
      <c r="C11" s="95" t="s">
        <v>2743</v>
      </c>
      <c r="D11" s="86" t="s">
        <v>1421</v>
      </c>
      <c r="E11" s="96"/>
      <c r="F11" s="97"/>
      <c r="G11" s="98">
        <f>SUBTOTAL(9,G12:G12)</f>
        <v>0</v>
      </c>
    </row>
    <row r="12" spans="1:10" s="107" customFormat="1" ht="36" outlineLevel="1">
      <c r="A12" s="100">
        <v>1</v>
      </c>
      <c r="B12" s="101" t="s">
        <v>2781</v>
      </c>
      <c r="C12" s="102" t="s">
        <v>1422</v>
      </c>
      <c r="D12" s="103" t="s">
        <v>838</v>
      </c>
      <c r="E12" s="104">
        <v>1</v>
      </c>
      <c r="F12" s="119"/>
      <c r="G12" s="106">
        <f>E12*F12</f>
        <v>0</v>
      </c>
    </row>
    <row r="13" spans="1:10" s="99" customFormat="1" ht="16.5" customHeight="1">
      <c r="A13" s="94"/>
      <c r="B13" s="95" t="s">
        <v>2763</v>
      </c>
      <c r="C13" s="95" t="s">
        <v>2744</v>
      </c>
      <c r="D13" s="86" t="s">
        <v>1421</v>
      </c>
      <c r="E13" s="96"/>
      <c r="F13" s="97"/>
      <c r="G13" s="98">
        <f>SUBTOTAL(9,G14:G14)</f>
        <v>0</v>
      </c>
    </row>
    <row r="14" spans="1:10" s="107" customFormat="1" ht="24" outlineLevel="1">
      <c r="A14" s="100">
        <v>1</v>
      </c>
      <c r="B14" s="101" t="s">
        <v>2782</v>
      </c>
      <c r="C14" s="102" t="s">
        <v>1423</v>
      </c>
      <c r="D14" s="103" t="s">
        <v>838</v>
      </c>
      <c r="E14" s="104">
        <v>1</v>
      </c>
      <c r="F14" s="119"/>
      <c r="G14" s="106">
        <f>E14*F14</f>
        <v>0</v>
      </c>
    </row>
    <row r="15" spans="1:10" s="99" customFormat="1" ht="16.5" customHeight="1">
      <c r="A15" s="94"/>
      <c r="B15" s="95" t="s">
        <v>2764</v>
      </c>
      <c r="C15" s="95" t="s">
        <v>2745</v>
      </c>
      <c r="D15" s="86" t="s">
        <v>1421</v>
      </c>
      <c r="E15" s="96"/>
      <c r="F15" s="97"/>
      <c r="G15" s="98">
        <f>SUBTOTAL(9,G16:G16)</f>
        <v>0</v>
      </c>
    </row>
    <row r="16" spans="1:10" s="107" customFormat="1" ht="24" outlineLevel="1">
      <c r="A16" s="100">
        <v>1</v>
      </c>
      <c r="B16" s="101" t="s">
        <v>2783</v>
      </c>
      <c r="C16" s="102" t="s">
        <v>1424</v>
      </c>
      <c r="D16" s="103" t="s">
        <v>838</v>
      </c>
      <c r="E16" s="104">
        <v>1</v>
      </c>
      <c r="F16" s="119"/>
      <c r="G16" s="106">
        <f>E16*F16</f>
        <v>0</v>
      </c>
    </row>
    <row r="17" spans="1:7" s="99" customFormat="1" ht="16.5" customHeight="1">
      <c r="A17" s="94"/>
      <c r="B17" s="95" t="s">
        <v>2765</v>
      </c>
      <c r="C17" s="95" t="s">
        <v>2746</v>
      </c>
      <c r="D17" s="86" t="s">
        <v>1421</v>
      </c>
      <c r="E17" s="96"/>
      <c r="F17" s="97"/>
      <c r="G17" s="98">
        <f>SUBTOTAL(9,G18)</f>
        <v>0</v>
      </c>
    </row>
    <row r="18" spans="1:7" s="107" customFormat="1" ht="12" outlineLevel="1">
      <c r="A18" s="100">
        <v>1</v>
      </c>
      <c r="B18" s="101" t="s">
        <v>2784</v>
      </c>
      <c r="C18" s="102" t="s">
        <v>1425</v>
      </c>
      <c r="D18" s="103" t="s">
        <v>838</v>
      </c>
      <c r="E18" s="104">
        <v>2</v>
      </c>
      <c r="F18" s="119"/>
      <c r="G18" s="106">
        <f>E18*F18</f>
        <v>0</v>
      </c>
    </row>
    <row r="19" spans="1:7" s="99" customFormat="1" ht="16.5" customHeight="1">
      <c r="A19" s="94"/>
      <c r="B19" s="95" t="s">
        <v>2766</v>
      </c>
      <c r="C19" s="95" t="s">
        <v>2747</v>
      </c>
      <c r="D19" s="86" t="s">
        <v>1421</v>
      </c>
      <c r="E19" s="96"/>
      <c r="F19" s="97"/>
      <c r="G19" s="98">
        <f>SUBTOTAL(9,G20)</f>
        <v>0</v>
      </c>
    </row>
    <row r="20" spans="1:7" s="107" customFormat="1" ht="12" outlineLevel="1">
      <c r="A20" s="100">
        <v>1</v>
      </c>
      <c r="B20" s="101" t="s">
        <v>2785</v>
      </c>
      <c r="C20" s="102" t="s">
        <v>1426</v>
      </c>
      <c r="D20" s="103" t="s">
        <v>838</v>
      </c>
      <c r="E20" s="104">
        <v>1</v>
      </c>
      <c r="F20" s="119"/>
      <c r="G20" s="106">
        <f>E20*F20</f>
        <v>0</v>
      </c>
    </row>
    <row r="21" spans="1:7" s="99" customFormat="1" ht="16.5" customHeight="1">
      <c r="A21" s="94"/>
      <c r="B21" s="95" t="s">
        <v>2767</v>
      </c>
      <c r="C21" s="95" t="s">
        <v>2748</v>
      </c>
      <c r="D21" s="86"/>
      <c r="E21" s="96"/>
      <c r="F21" s="97"/>
      <c r="G21" s="98">
        <f>SUBTOTAL(9,G22)</f>
        <v>0</v>
      </c>
    </row>
    <row r="22" spans="1:7" s="107" customFormat="1" ht="12" outlineLevel="1">
      <c r="A22" s="100">
        <v>1</v>
      </c>
      <c r="B22" s="101" t="s">
        <v>2786</v>
      </c>
      <c r="C22" s="102" t="s">
        <v>1427</v>
      </c>
      <c r="D22" s="103" t="s">
        <v>838</v>
      </c>
      <c r="E22" s="104">
        <v>1</v>
      </c>
      <c r="F22" s="119"/>
      <c r="G22" s="106">
        <f>E22*F22</f>
        <v>0</v>
      </c>
    </row>
    <row r="23" spans="1:7" s="99" customFormat="1" ht="16.5" customHeight="1">
      <c r="A23" s="94"/>
      <c r="B23" s="95" t="s">
        <v>2768</v>
      </c>
      <c r="C23" s="95" t="s">
        <v>2749</v>
      </c>
      <c r="D23" s="86" t="s">
        <v>1421</v>
      </c>
      <c r="E23" s="96"/>
      <c r="F23" s="97"/>
      <c r="G23" s="98">
        <f>SUBTOTAL(9,G24:G25)</f>
        <v>0</v>
      </c>
    </row>
    <row r="24" spans="1:7" s="107" customFormat="1" ht="12" outlineLevel="1">
      <c r="A24" s="100">
        <v>1</v>
      </c>
      <c r="B24" s="101" t="s">
        <v>2787</v>
      </c>
      <c r="C24" s="102" t="s">
        <v>1428</v>
      </c>
      <c r="D24" s="103" t="s">
        <v>838</v>
      </c>
      <c r="E24" s="104">
        <v>4</v>
      </c>
      <c r="F24" s="119"/>
      <c r="G24" s="106">
        <f>E24*F24</f>
        <v>0</v>
      </c>
    </row>
    <row r="25" spans="1:7" s="107" customFormat="1" ht="12" outlineLevel="1">
      <c r="A25" s="100">
        <v>2</v>
      </c>
      <c r="B25" s="101" t="s">
        <v>2788</v>
      </c>
      <c r="C25" s="102" t="s">
        <v>1429</v>
      </c>
      <c r="D25" s="103" t="s">
        <v>838</v>
      </c>
      <c r="E25" s="104">
        <v>4</v>
      </c>
      <c r="F25" s="119"/>
      <c r="G25" s="106">
        <f>E25*F25</f>
        <v>0</v>
      </c>
    </row>
    <row r="26" spans="1:7" s="99" customFormat="1" ht="16.5" customHeight="1">
      <c r="A26" s="94"/>
      <c r="B26" s="95" t="s">
        <v>2769</v>
      </c>
      <c r="C26" s="95" t="s">
        <v>2750</v>
      </c>
      <c r="D26" s="86" t="s">
        <v>1421</v>
      </c>
      <c r="E26" s="96"/>
      <c r="F26" s="97"/>
      <c r="G26" s="98">
        <f>SUBTOTAL(9,G27)</f>
        <v>0</v>
      </c>
    </row>
    <row r="27" spans="1:7" s="107" customFormat="1" ht="12" customHeight="1" outlineLevel="1">
      <c r="A27" s="100">
        <v>1</v>
      </c>
      <c r="B27" s="101" t="s">
        <v>2789</v>
      </c>
      <c r="C27" s="102" t="s">
        <v>1430</v>
      </c>
      <c r="D27" s="103" t="s">
        <v>838</v>
      </c>
      <c r="E27" s="104">
        <v>4</v>
      </c>
      <c r="F27" s="119"/>
      <c r="G27" s="106">
        <f>E27*F27</f>
        <v>0</v>
      </c>
    </row>
    <row r="28" spans="1:7" s="99" customFormat="1" ht="16.5" customHeight="1">
      <c r="A28" s="94"/>
      <c r="B28" s="95" t="s">
        <v>2770</v>
      </c>
      <c r="C28" s="95" t="s">
        <v>2751</v>
      </c>
      <c r="D28" s="86" t="s">
        <v>1421</v>
      </c>
      <c r="E28" s="96"/>
      <c r="F28" s="97"/>
      <c r="G28" s="98">
        <f>SUBTOTAL(9,G29:G29)</f>
        <v>0</v>
      </c>
    </row>
    <row r="29" spans="1:7" s="107" customFormat="1" ht="12" outlineLevel="1">
      <c r="A29" s="100">
        <v>1</v>
      </c>
      <c r="B29" s="101" t="s">
        <v>2790</v>
      </c>
      <c r="C29" s="102" t="s">
        <v>1431</v>
      </c>
      <c r="D29" s="103" t="s">
        <v>838</v>
      </c>
      <c r="E29" s="104">
        <v>3</v>
      </c>
      <c r="F29" s="119"/>
      <c r="G29" s="106">
        <f>E29*F29</f>
        <v>0</v>
      </c>
    </row>
    <row r="30" spans="1:7" s="99" customFormat="1" ht="16.5" customHeight="1">
      <c r="A30" s="94"/>
      <c r="B30" s="95" t="s">
        <v>2771</v>
      </c>
      <c r="C30" s="95" t="s">
        <v>2752</v>
      </c>
      <c r="D30" s="86" t="s">
        <v>1421</v>
      </c>
      <c r="E30" s="96"/>
      <c r="F30" s="97"/>
      <c r="G30" s="98">
        <f>SUBTOTAL(9,G31)</f>
        <v>0</v>
      </c>
    </row>
    <row r="31" spans="1:7" s="107" customFormat="1" ht="12" outlineLevel="1">
      <c r="A31" s="100">
        <v>1</v>
      </c>
      <c r="B31" s="101" t="s">
        <v>2791</v>
      </c>
      <c r="C31" s="102" t="s">
        <v>1432</v>
      </c>
      <c r="D31" s="103" t="s">
        <v>838</v>
      </c>
      <c r="E31" s="104">
        <v>1</v>
      </c>
      <c r="F31" s="119"/>
      <c r="G31" s="106">
        <f>E31*F31</f>
        <v>0</v>
      </c>
    </row>
    <row r="32" spans="1:7" s="99" customFormat="1" ht="16.5" customHeight="1">
      <c r="A32" s="94"/>
      <c r="B32" s="95" t="s">
        <v>2772</v>
      </c>
      <c r="C32" s="95" t="s">
        <v>2753</v>
      </c>
      <c r="D32" s="86" t="s">
        <v>1421</v>
      </c>
      <c r="E32" s="96"/>
      <c r="F32" s="97"/>
      <c r="G32" s="98">
        <f>SUBTOTAL(9,G33:G33)</f>
        <v>0</v>
      </c>
    </row>
    <row r="33" spans="1:7" s="107" customFormat="1" ht="12" outlineLevel="1">
      <c r="A33" s="100">
        <v>1</v>
      </c>
      <c r="B33" s="101" t="s">
        <v>2792</v>
      </c>
      <c r="C33" s="102" t="s">
        <v>1432</v>
      </c>
      <c r="D33" s="103" t="s">
        <v>838</v>
      </c>
      <c r="E33" s="104">
        <v>1</v>
      </c>
      <c r="F33" s="119"/>
      <c r="G33" s="106">
        <f>E33*F33</f>
        <v>0</v>
      </c>
    </row>
    <row r="34" spans="1:7" s="99" customFormat="1" ht="16.5" customHeight="1">
      <c r="A34" s="94"/>
      <c r="B34" s="95" t="s">
        <v>2773</v>
      </c>
      <c r="C34" s="95" t="s">
        <v>2754</v>
      </c>
      <c r="D34" s="86" t="s">
        <v>1421</v>
      </c>
      <c r="E34" s="96"/>
      <c r="F34" s="97"/>
      <c r="G34" s="98">
        <f>SUBTOTAL(9,G35)</f>
        <v>0</v>
      </c>
    </row>
    <row r="35" spans="1:7" s="107" customFormat="1" ht="12" outlineLevel="1">
      <c r="A35" s="100">
        <v>1</v>
      </c>
      <c r="B35" s="101" t="s">
        <v>2793</v>
      </c>
      <c r="C35" s="102" t="s">
        <v>1433</v>
      </c>
      <c r="D35" s="103" t="s">
        <v>838</v>
      </c>
      <c r="E35" s="104">
        <v>4</v>
      </c>
      <c r="F35" s="119"/>
      <c r="G35" s="106">
        <f>E35*F35</f>
        <v>0</v>
      </c>
    </row>
    <row r="36" spans="1:7" s="99" customFormat="1" ht="16.5" customHeight="1">
      <c r="A36" s="94"/>
      <c r="B36" s="95" t="s">
        <v>2774</v>
      </c>
      <c r="C36" s="95" t="s">
        <v>2755</v>
      </c>
      <c r="D36" s="86" t="s">
        <v>1421</v>
      </c>
      <c r="E36" s="96"/>
      <c r="F36" s="97"/>
      <c r="G36" s="98">
        <f>SUBTOTAL(9,G37)</f>
        <v>0</v>
      </c>
    </row>
    <row r="37" spans="1:7" s="107" customFormat="1" ht="12" outlineLevel="1">
      <c r="A37" s="100">
        <v>1</v>
      </c>
      <c r="B37" s="101" t="s">
        <v>2794</v>
      </c>
      <c r="C37" s="102" t="s">
        <v>1434</v>
      </c>
      <c r="D37" s="103" t="s">
        <v>838</v>
      </c>
      <c r="E37" s="104">
        <v>2</v>
      </c>
      <c r="F37" s="119"/>
      <c r="G37" s="106">
        <f>E37*F37</f>
        <v>0</v>
      </c>
    </row>
    <row r="38" spans="1:7" s="99" customFormat="1" ht="16.5" customHeight="1">
      <c r="A38" s="94"/>
      <c r="B38" s="95" t="s">
        <v>2775</v>
      </c>
      <c r="C38" s="95" t="s">
        <v>2756</v>
      </c>
      <c r="D38" s="86"/>
      <c r="E38" s="96"/>
      <c r="F38" s="97"/>
      <c r="G38" s="98">
        <f>SUBTOTAL(9,G39:G39)</f>
        <v>0</v>
      </c>
    </row>
    <row r="39" spans="1:7" s="107" customFormat="1" ht="24" outlineLevel="1">
      <c r="A39" s="100">
        <v>1</v>
      </c>
      <c r="B39" s="101" t="s">
        <v>2795</v>
      </c>
      <c r="C39" s="102" t="s">
        <v>1435</v>
      </c>
      <c r="D39" s="103" t="s">
        <v>1436</v>
      </c>
      <c r="E39" s="104">
        <v>100</v>
      </c>
      <c r="F39" s="119"/>
      <c r="G39" s="106">
        <f>E39*F39</f>
        <v>0</v>
      </c>
    </row>
    <row r="40" spans="1:7" s="99" customFormat="1" ht="16.5" customHeight="1">
      <c r="A40" s="94"/>
      <c r="B40" s="95" t="s">
        <v>2776</v>
      </c>
      <c r="C40" s="95" t="s">
        <v>2757</v>
      </c>
      <c r="D40" s="86" t="s">
        <v>1421</v>
      </c>
      <c r="E40" s="96"/>
      <c r="F40" s="97"/>
      <c r="G40" s="98">
        <f>SUBTOTAL(9,G41:G41)</f>
        <v>0</v>
      </c>
    </row>
    <row r="41" spans="1:7" s="107" customFormat="1" ht="24" outlineLevel="1">
      <c r="A41" s="100">
        <v>1</v>
      </c>
      <c r="B41" s="101" t="s">
        <v>2796</v>
      </c>
      <c r="C41" s="102" t="s">
        <v>1437</v>
      </c>
      <c r="D41" s="103" t="s">
        <v>838</v>
      </c>
      <c r="E41" s="104">
        <v>1</v>
      </c>
      <c r="F41" s="119"/>
      <c r="G41" s="106">
        <f>E41*F41</f>
        <v>0</v>
      </c>
    </row>
    <row r="42" spans="1:7" s="99" customFormat="1" ht="24">
      <c r="A42" s="94"/>
      <c r="B42" s="95" t="s">
        <v>2777</v>
      </c>
      <c r="C42" s="85" t="s">
        <v>2758</v>
      </c>
      <c r="D42" s="86" t="s">
        <v>1421</v>
      </c>
      <c r="E42" s="96"/>
      <c r="F42" s="97"/>
      <c r="G42" s="98">
        <f>SUBTOTAL(9,G43:G43)</f>
        <v>0</v>
      </c>
    </row>
    <row r="43" spans="1:7" s="107" customFormat="1" ht="36" outlineLevel="1">
      <c r="A43" s="100">
        <v>1</v>
      </c>
      <c r="B43" s="101" t="s">
        <v>2797</v>
      </c>
      <c r="C43" s="116" t="s">
        <v>1438</v>
      </c>
      <c r="D43" s="117" t="s">
        <v>2</v>
      </c>
      <c r="E43" s="118">
        <v>30</v>
      </c>
      <c r="F43" s="119"/>
      <c r="G43" s="106">
        <f>E43*F43</f>
        <v>0</v>
      </c>
    </row>
    <row r="44" spans="1:7" s="99" customFormat="1" ht="16.5" customHeight="1">
      <c r="A44" s="94"/>
      <c r="B44" s="95" t="s">
        <v>2778</v>
      </c>
      <c r="C44" s="95" t="s">
        <v>2759</v>
      </c>
      <c r="D44" s="86"/>
      <c r="E44" s="96"/>
      <c r="F44" s="97"/>
      <c r="G44" s="98">
        <f>SUBTOTAL(9,G45:G45)</f>
        <v>0</v>
      </c>
    </row>
    <row r="45" spans="1:7" s="107" customFormat="1" ht="12" outlineLevel="1">
      <c r="A45" s="100">
        <v>1</v>
      </c>
      <c r="B45" s="101" t="s">
        <v>2798</v>
      </c>
      <c r="C45" s="102" t="s">
        <v>1439</v>
      </c>
      <c r="D45" s="103" t="s">
        <v>2</v>
      </c>
      <c r="E45" s="104">
        <v>1</v>
      </c>
      <c r="F45" s="119"/>
      <c r="G45" s="106">
        <f>E45*F45</f>
        <v>0</v>
      </c>
    </row>
    <row r="46" spans="1:7" s="99" customFormat="1" ht="16.5" customHeight="1">
      <c r="A46" s="94"/>
      <c r="B46" s="95" t="s">
        <v>2779</v>
      </c>
      <c r="C46" s="95" t="s">
        <v>2760</v>
      </c>
      <c r="D46" s="86"/>
      <c r="E46" s="96"/>
      <c r="F46" s="97"/>
      <c r="G46" s="98">
        <f>SUBTOTAL(9,G47:G47)</f>
        <v>0</v>
      </c>
    </row>
    <row r="47" spans="1:7" s="107" customFormat="1" ht="12" outlineLevel="1">
      <c r="A47" s="100">
        <v>1</v>
      </c>
      <c r="B47" s="101" t="s">
        <v>2799</v>
      </c>
      <c r="C47" s="102" t="s">
        <v>1440</v>
      </c>
      <c r="D47" s="103" t="s">
        <v>838</v>
      </c>
      <c r="E47" s="104">
        <v>2</v>
      </c>
      <c r="F47" s="119"/>
      <c r="G47" s="106">
        <f>E47*F47</f>
        <v>0</v>
      </c>
    </row>
    <row r="48" spans="1:7" s="99" customFormat="1" ht="16.5" customHeight="1">
      <c r="A48" s="94"/>
      <c r="B48" s="95" t="s">
        <v>2780</v>
      </c>
      <c r="C48" s="95" t="s">
        <v>1441</v>
      </c>
      <c r="D48" s="86"/>
      <c r="E48" s="96"/>
      <c r="F48" s="97"/>
      <c r="G48" s="98">
        <f>SUBTOTAL(9,G49:G52)</f>
        <v>0</v>
      </c>
    </row>
    <row r="49" spans="1:7" s="107" customFormat="1" ht="12" outlineLevel="1">
      <c r="A49" s="100">
        <v>1</v>
      </c>
      <c r="B49" s="101" t="s">
        <v>2800</v>
      </c>
      <c r="C49" s="116" t="s">
        <v>1442</v>
      </c>
      <c r="D49" s="103" t="s">
        <v>838</v>
      </c>
      <c r="E49" s="118">
        <v>1</v>
      </c>
      <c r="F49" s="119"/>
      <c r="G49" s="106">
        <f t="shared" ref="G49:G51" si="0">E49*F49</f>
        <v>0</v>
      </c>
    </row>
    <row r="50" spans="1:7" s="107" customFormat="1" ht="12" outlineLevel="1">
      <c r="A50" s="100">
        <v>2</v>
      </c>
      <c r="B50" s="101" t="s">
        <v>2801</v>
      </c>
      <c r="C50" s="102" t="s">
        <v>1443</v>
      </c>
      <c r="D50" s="103" t="s">
        <v>838</v>
      </c>
      <c r="E50" s="104">
        <v>1</v>
      </c>
      <c r="F50" s="119"/>
      <c r="G50" s="106">
        <f t="shared" si="0"/>
        <v>0</v>
      </c>
    </row>
    <row r="51" spans="1:7" s="107" customFormat="1" ht="12" outlineLevel="1">
      <c r="A51" s="100">
        <v>3</v>
      </c>
      <c r="B51" s="101" t="s">
        <v>2802</v>
      </c>
      <c r="C51" s="102" t="s">
        <v>1444</v>
      </c>
      <c r="D51" s="103" t="s">
        <v>838</v>
      </c>
      <c r="E51" s="104">
        <v>1</v>
      </c>
      <c r="F51" s="119"/>
      <c r="G51" s="106">
        <f t="shared" si="0"/>
        <v>0</v>
      </c>
    </row>
    <row r="52" spans="1:7" s="115" customFormat="1" ht="12" outlineLevel="1">
      <c r="A52" s="108"/>
      <c r="B52" s="109"/>
      <c r="C52" s="110"/>
      <c r="D52" s="111"/>
      <c r="E52" s="112"/>
      <c r="F52" s="113"/>
      <c r="G52"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00"/>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1"/>
  <cols>
    <col min="1" max="1" width="5.140625" style="87" customWidth="1"/>
    <col min="2" max="2" width="12.7109375" style="87" customWidth="1"/>
    <col min="3" max="3" width="59.140625" style="87" customWidth="1"/>
    <col min="4" max="4" width="4.28515625" style="87" customWidth="1"/>
    <col min="5" max="5" width="12.5703125" style="87" customWidth="1"/>
    <col min="6" max="7" width="15.5703125" style="87" customWidth="1"/>
    <col min="8" max="8" width="18.140625" style="87" customWidth="1"/>
    <col min="9" max="16384" width="9.140625" style="87"/>
  </cols>
  <sheetData>
    <row r="1" spans="1:8" s="78" customFormat="1" ht="21.6" customHeight="1">
      <c r="A1" s="74"/>
      <c r="B1" s="75"/>
      <c r="C1" s="230" t="s">
        <v>2246</v>
      </c>
      <c r="D1" s="75"/>
      <c r="E1" s="76"/>
      <c r="F1" s="76"/>
      <c r="G1" s="137"/>
      <c r="H1" s="77"/>
    </row>
    <row r="2" spans="1:8" s="79" customFormat="1" ht="21.6" customHeight="1">
      <c r="A2" s="74"/>
      <c r="B2" s="75"/>
      <c r="C2" s="231" t="s">
        <v>1445</v>
      </c>
      <c r="D2" s="75"/>
      <c r="E2" s="76"/>
      <c r="F2" s="76"/>
      <c r="G2" s="137"/>
      <c r="H2" s="77"/>
    </row>
    <row r="3" spans="1:8" s="84" customFormat="1" ht="29.25" customHeight="1" thickBot="1">
      <c r="A3" s="80" t="s">
        <v>59</v>
      </c>
      <c r="B3" s="81" t="s">
        <v>11</v>
      </c>
      <c r="C3" s="82" t="s">
        <v>17</v>
      </c>
      <c r="D3" s="83" t="s">
        <v>4</v>
      </c>
      <c r="E3" s="80" t="s">
        <v>273</v>
      </c>
      <c r="F3" s="138" t="s">
        <v>1405</v>
      </c>
      <c r="G3" s="138" t="s">
        <v>1406</v>
      </c>
      <c r="H3" s="80" t="s">
        <v>15</v>
      </c>
    </row>
    <row r="4" spans="1:8" s="84" customFormat="1" ht="29.25" customHeight="1">
      <c r="A4" s="286"/>
      <c r="B4" s="287"/>
      <c r="C4" s="288"/>
      <c r="D4" s="289"/>
      <c r="E4" s="286"/>
      <c r="F4" s="290"/>
      <c r="G4" s="290"/>
      <c r="H4" s="286"/>
    </row>
    <row r="5" spans="1:8" s="308" customFormat="1" ht="29.25" customHeight="1">
      <c r="A5" s="303"/>
      <c r="B5" s="304"/>
      <c r="C5" s="302" t="s">
        <v>3151</v>
      </c>
      <c r="D5" s="305"/>
      <c r="E5" s="303"/>
      <c r="F5" s="317"/>
      <c r="G5" s="317"/>
      <c r="H5" s="303"/>
    </row>
    <row r="6" spans="1:8" s="306" customFormat="1" ht="23.25" customHeight="1">
      <c r="A6" s="303"/>
      <c r="B6" s="304"/>
      <c r="C6" s="302" t="s">
        <v>3137</v>
      </c>
      <c r="D6" s="305"/>
      <c r="E6" s="303"/>
      <c r="F6" s="303"/>
      <c r="G6" s="303"/>
      <c r="H6" s="303"/>
    </row>
    <row r="8" spans="1:8" s="93" customFormat="1" ht="17.25" customHeight="1">
      <c r="A8" s="88"/>
      <c r="B8" s="89" t="s">
        <v>2819</v>
      </c>
      <c r="C8" s="89" t="s">
        <v>1445</v>
      </c>
      <c r="D8" s="90"/>
      <c r="E8" s="91"/>
      <c r="F8" s="91"/>
      <c r="G8" s="92"/>
      <c r="H8" s="92">
        <f>SUBTOTAL(9,H10:H200)</f>
        <v>0</v>
      </c>
    </row>
    <row r="9" spans="1:8" s="154" customFormat="1" ht="158.25">
      <c r="A9" s="148"/>
      <c r="B9" s="149"/>
      <c r="C9" s="150" t="s">
        <v>1420</v>
      </c>
      <c r="D9" s="151"/>
      <c r="E9" s="152"/>
      <c r="F9" s="152"/>
      <c r="G9" s="153"/>
      <c r="H9" s="153"/>
    </row>
    <row r="10" spans="1:8" s="99" customFormat="1" ht="16.5" customHeight="1">
      <c r="A10" s="94"/>
      <c r="B10" s="95" t="s">
        <v>2820</v>
      </c>
      <c r="C10" s="95" t="s">
        <v>2803</v>
      </c>
      <c r="D10" s="86"/>
      <c r="E10" s="96"/>
      <c r="F10" s="97"/>
      <c r="G10" s="97"/>
      <c r="H10" s="98">
        <f>SUBTOTAL(9,H11:H13)</f>
        <v>0</v>
      </c>
    </row>
    <row r="11" spans="1:8" s="107" customFormat="1" ht="24" outlineLevel="1">
      <c r="A11" s="100">
        <v>1</v>
      </c>
      <c r="B11" s="101" t="s">
        <v>1446</v>
      </c>
      <c r="C11" s="102" t="s">
        <v>1447</v>
      </c>
      <c r="D11" s="103" t="s">
        <v>838</v>
      </c>
      <c r="E11" s="104">
        <v>1</v>
      </c>
      <c r="F11" s="119"/>
      <c r="G11" s="119"/>
      <c r="H11" s="106">
        <f>E11*(F11+G11)</f>
        <v>0</v>
      </c>
    </row>
    <row r="12" spans="1:8" s="107" customFormat="1" ht="12" outlineLevel="1">
      <c r="A12" s="100">
        <v>2</v>
      </c>
      <c r="B12" s="101" t="s">
        <v>1448</v>
      </c>
      <c r="C12" s="102" t="s">
        <v>1449</v>
      </c>
      <c r="D12" s="103" t="s">
        <v>838</v>
      </c>
      <c r="E12" s="104">
        <v>1</v>
      </c>
      <c r="F12" s="119"/>
      <c r="G12" s="119"/>
      <c r="H12" s="106">
        <f t="shared" ref="H12:H18" si="0">E12*(F12+G12)</f>
        <v>0</v>
      </c>
    </row>
    <row r="13" spans="1:8" s="107" customFormat="1" ht="12" outlineLevel="1">
      <c r="A13" s="100">
        <v>3</v>
      </c>
      <c r="B13" s="101" t="s">
        <v>1450</v>
      </c>
      <c r="C13" s="102" t="s">
        <v>1451</v>
      </c>
      <c r="D13" s="103" t="s">
        <v>838</v>
      </c>
      <c r="E13" s="104">
        <v>1</v>
      </c>
      <c r="F13" s="119"/>
      <c r="G13" s="119"/>
      <c r="H13" s="106">
        <f t="shared" si="0"/>
        <v>0</v>
      </c>
    </row>
    <row r="14" spans="1:8" s="99" customFormat="1" ht="16.5" customHeight="1">
      <c r="A14" s="94"/>
      <c r="B14" s="95" t="s">
        <v>2821</v>
      </c>
      <c r="C14" s="95" t="s">
        <v>2804</v>
      </c>
      <c r="D14" s="86"/>
      <c r="E14" s="96"/>
      <c r="F14" s="97"/>
      <c r="G14" s="97"/>
      <c r="H14" s="98">
        <f>SUBTOTAL(9,H15:H18)</f>
        <v>0</v>
      </c>
    </row>
    <row r="15" spans="1:8" s="107" customFormat="1" ht="24" outlineLevel="1">
      <c r="A15" s="100">
        <v>1</v>
      </c>
      <c r="B15" s="101" t="s">
        <v>1452</v>
      </c>
      <c r="C15" s="102" t="s">
        <v>1453</v>
      </c>
      <c r="D15" s="103" t="s">
        <v>838</v>
      </c>
      <c r="E15" s="104">
        <v>1</v>
      </c>
      <c r="F15" s="119"/>
      <c r="G15" s="119"/>
      <c r="H15" s="106">
        <f t="shared" si="0"/>
        <v>0</v>
      </c>
    </row>
    <row r="16" spans="1:8" s="107" customFormat="1" ht="12" outlineLevel="1">
      <c r="A16" s="100">
        <v>2</v>
      </c>
      <c r="B16" s="101" t="s">
        <v>1454</v>
      </c>
      <c r="C16" s="102" t="s">
        <v>1455</v>
      </c>
      <c r="D16" s="103" t="s">
        <v>838</v>
      </c>
      <c r="E16" s="104">
        <v>1</v>
      </c>
      <c r="F16" s="119"/>
      <c r="G16" s="119"/>
      <c r="H16" s="106">
        <f t="shared" si="0"/>
        <v>0</v>
      </c>
    </row>
    <row r="17" spans="1:8" s="107" customFormat="1" ht="12" outlineLevel="1">
      <c r="A17" s="100">
        <v>3</v>
      </c>
      <c r="B17" s="101" t="s">
        <v>1456</v>
      </c>
      <c r="C17" s="102" t="s">
        <v>1457</v>
      </c>
      <c r="D17" s="103" t="s">
        <v>838</v>
      </c>
      <c r="E17" s="104">
        <v>1</v>
      </c>
      <c r="F17" s="119"/>
      <c r="G17" s="119"/>
      <c r="H17" s="106">
        <f t="shared" si="0"/>
        <v>0</v>
      </c>
    </row>
    <row r="18" spans="1:8" s="107" customFormat="1" ht="12" outlineLevel="1">
      <c r="A18" s="100">
        <v>4</v>
      </c>
      <c r="B18" s="101" t="s">
        <v>1458</v>
      </c>
      <c r="C18" s="102" t="s">
        <v>1459</v>
      </c>
      <c r="D18" s="103" t="s">
        <v>2</v>
      </c>
      <c r="E18" s="104">
        <v>4</v>
      </c>
      <c r="F18" s="119"/>
      <c r="G18" s="119"/>
      <c r="H18" s="106">
        <f t="shared" si="0"/>
        <v>0</v>
      </c>
    </row>
    <row r="19" spans="1:8" s="99" customFormat="1" ht="16.5" customHeight="1">
      <c r="A19" s="94"/>
      <c r="B19" s="95" t="s">
        <v>2822</v>
      </c>
      <c r="C19" s="95" t="s">
        <v>2805</v>
      </c>
      <c r="D19" s="86" t="s">
        <v>1421</v>
      </c>
      <c r="E19" s="96"/>
      <c r="F19" s="97"/>
      <c r="G19" s="97"/>
      <c r="H19" s="98">
        <f>SUBTOTAL(9,H20:H21)</f>
        <v>0</v>
      </c>
    </row>
    <row r="20" spans="1:8" s="107" customFormat="1" ht="12" outlineLevel="1">
      <c r="A20" s="100">
        <v>1</v>
      </c>
      <c r="B20" s="101" t="s">
        <v>1460</v>
      </c>
      <c r="C20" s="102" t="s">
        <v>1461</v>
      </c>
      <c r="D20" s="103" t="s">
        <v>838</v>
      </c>
      <c r="E20" s="104">
        <v>4</v>
      </c>
      <c r="F20" s="119"/>
      <c r="G20" s="119"/>
      <c r="H20" s="106">
        <f t="shared" ref="H20:H76" si="1">E20*(F20+G20)</f>
        <v>0</v>
      </c>
    </row>
    <row r="21" spans="1:8" s="107" customFormat="1" ht="12" outlineLevel="1">
      <c r="A21" s="100">
        <v>2</v>
      </c>
      <c r="B21" s="101" t="s">
        <v>1462</v>
      </c>
      <c r="C21" s="102" t="s">
        <v>1463</v>
      </c>
      <c r="D21" s="103" t="s">
        <v>838</v>
      </c>
      <c r="E21" s="104">
        <v>4</v>
      </c>
      <c r="F21" s="119"/>
      <c r="G21" s="119"/>
      <c r="H21" s="106">
        <f t="shared" si="1"/>
        <v>0</v>
      </c>
    </row>
    <row r="22" spans="1:8" s="99" customFormat="1" ht="16.5" customHeight="1">
      <c r="A22" s="94"/>
      <c r="B22" s="95" t="s">
        <v>2823</v>
      </c>
      <c r="C22" s="95" t="s">
        <v>2806</v>
      </c>
      <c r="D22" s="86" t="s">
        <v>1421</v>
      </c>
      <c r="E22" s="96"/>
      <c r="F22" s="97"/>
      <c r="G22" s="97"/>
      <c r="H22" s="98">
        <f>SUBTOTAL(9,H23)</f>
        <v>0</v>
      </c>
    </row>
    <row r="23" spans="1:8" s="107" customFormat="1" ht="12" outlineLevel="1">
      <c r="A23" s="100">
        <v>1</v>
      </c>
      <c r="B23" s="101" t="s">
        <v>1464</v>
      </c>
      <c r="C23" s="102" t="s">
        <v>1465</v>
      </c>
      <c r="D23" s="103" t="s">
        <v>838</v>
      </c>
      <c r="E23" s="104">
        <v>1</v>
      </c>
      <c r="F23" s="119"/>
      <c r="G23" s="119"/>
      <c r="H23" s="106">
        <f t="shared" ref="H23:H29" si="2">E23*(F23+G23)</f>
        <v>0</v>
      </c>
    </row>
    <row r="24" spans="1:8" s="99" customFormat="1" ht="16.5" customHeight="1">
      <c r="A24" s="94"/>
      <c r="B24" s="95" t="s">
        <v>2824</v>
      </c>
      <c r="C24" s="95" t="s">
        <v>2807</v>
      </c>
      <c r="D24" s="86" t="s">
        <v>1421</v>
      </c>
      <c r="E24" s="96"/>
      <c r="F24" s="97"/>
      <c r="G24" s="97"/>
      <c r="H24" s="98">
        <f>SUBTOTAL(9,H25)</f>
        <v>0</v>
      </c>
    </row>
    <row r="25" spans="1:8" s="107" customFormat="1" ht="12" outlineLevel="1">
      <c r="A25" s="100">
        <v>1</v>
      </c>
      <c r="B25" s="101" t="s">
        <v>1466</v>
      </c>
      <c r="C25" s="102" t="s">
        <v>1467</v>
      </c>
      <c r="D25" s="103" t="s">
        <v>838</v>
      </c>
      <c r="E25" s="104">
        <v>2</v>
      </c>
      <c r="F25" s="119"/>
      <c r="G25" s="119"/>
      <c r="H25" s="106">
        <f t="shared" si="2"/>
        <v>0</v>
      </c>
    </row>
    <row r="26" spans="1:8" s="99" customFormat="1" ht="16.5" customHeight="1">
      <c r="A26" s="94"/>
      <c r="B26" s="95" t="s">
        <v>2825</v>
      </c>
      <c r="C26" s="95" t="s">
        <v>2808</v>
      </c>
      <c r="D26" s="86" t="s">
        <v>1421</v>
      </c>
      <c r="E26" s="96"/>
      <c r="F26" s="97"/>
      <c r="G26" s="97"/>
      <c r="H26" s="98">
        <f>SUBTOTAL(9,H27)</f>
        <v>0</v>
      </c>
    </row>
    <row r="27" spans="1:8" s="107" customFormat="1" ht="12" outlineLevel="1">
      <c r="A27" s="100">
        <v>1</v>
      </c>
      <c r="B27" s="101" t="s">
        <v>1468</v>
      </c>
      <c r="C27" s="102" t="s">
        <v>1469</v>
      </c>
      <c r="D27" s="103" t="s">
        <v>838</v>
      </c>
      <c r="E27" s="104">
        <v>5</v>
      </c>
      <c r="F27" s="119"/>
      <c r="G27" s="119"/>
      <c r="H27" s="106">
        <f t="shared" si="2"/>
        <v>0</v>
      </c>
    </row>
    <row r="28" spans="1:8" s="99" customFormat="1" ht="16.5" customHeight="1">
      <c r="A28" s="94"/>
      <c r="B28" s="95" t="s">
        <v>2826</v>
      </c>
      <c r="C28" s="95" t="s">
        <v>2807</v>
      </c>
      <c r="D28" s="86" t="s">
        <v>1421</v>
      </c>
      <c r="E28" s="96"/>
      <c r="F28" s="97"/>
      <c r="G28" s="97"/>
      <c r="H28" s="98">
        <f>SUBTOTAL(9,H29)</f>
        <v>0</v>
      </c>
    </row>
    <row r="29" spans="1:8" s="107" customFormat="1" ht="12" outlineLevel="1">
      <c r="A29" s="100">
        <v>1</v>
      </c>
      <c r="B29" s="101" t="s">
        <v>1470</v>
      </c>
      <c r="C29" s="102" t="s">
        <v>1471</v>
      </c>
      <c r="D29" s="103" t="s">
        <v>838</v>
      </c>
      <c r="E29" s="104">
        <v>27</v>
      </c>
      <c r="F29" s="119"/>
      <c r="G29" s="119"/>
      <c r="H29" s="106">
        <f t="shared" si="2"/>
        <v>0</v>
      </c>
    </row>
    <row r="30" spans="1:8" s="99" customFormat="1" ht="16.5" customHeight="1">
      <c r="A30" s="94"/>
      <c r="B30" s="95" t="s">
        <v>2827</v>
      </c>
      <c r="C30" s="95" t="s">
        <v>2807</v>
      </c>
      <c r="D30" s="86" t="s">
        <v>1421</v>
      </c>
      <c r="E30" s="96"/>
      <c r="F30" s="97"/>
      <c r="G30" s="97"/>
      <c r="H30" s="98">
        <f>SUBTOTAL(9,H31)</f>
        <v>0</v>
      </c>
    </row>
    <row r="31" spans="1:8" s="107" customFormat="1" ht="12" outlineLevel="1">
      <c r="A31" s="100">
        <v>1</v>
      </c>
      <c r="B31" s="101" t="s">
        <v>1472</v>
      </c>
      <c r="C31" s="102" t="s">
        <v>1473</v>
      </c>
      <c r="D31" s="103" t="s">
        <v>838</v>
      </c>
      <c r="E31" s="104">
        <v>1</v>
      </c>
      <c r="F31" s="119"/>
      <c r="G31" s="119"/>
      <c r="H31" s="106">
        <f t="shared" si="1"/>
        <v>0</v>
      </c>
    </row>
    <row r="32" spans="1:8" s="99" customFormat="1" ht="16.5" customHeight="1">
      <c r="A32" s="94"/>
      <c r="B32" s="95" t="s">
        <v>2828</v>
      </c>
      <c r="C32" s="95" t="s">
        <v>2809</v>
      </c>
      <c r="D32" s="86" t="s">
        <v>1421</v>
      </c>
      <c r="E32" s="96"/>
      <c r="F32" s="97"/>
      <c r="G32" s="97"/>
      <c r="H32" s="98">
        <f>SUBTOTAL(9,H33:H37)</f>
        <v>0</v>
      </c>
    </row>
    <row r="33" spans="1:8" s="107" customFormat="1" ht="12" outlineLevel="1">
      <c r="A33" s="100">
        <v>1</v>
      </c>
      <c r="B33" s="101" t="s">
        <v>1474</v>
      </c>
      <c r="C33" s="102" t="s">
        <v>1475</v>
      </c>
      <c r="D33" s="103" t="s">
        <v>838</v>
      </c>
      <c r="E33" s="104">
        <v>1</v>
      </c>
      <c r="F33" s="119"/>
      <c r="G33" s="119"/>
      <c r="H33" s="106">
        <f t="shared" si="1"/>
        <v>0</v>
      </c>
    </row>
    <row r="34" spans="1:8" s="107" customFormat="1" ht="12" outlineLevel="1">
      <c r="A34" s="100">
        <v>2</v>
      </c>
      <c r="B34" s="101" t="s">
        <v>1476</v>
      </c>
      <c r="C34" s="102" t="s">
        <v>1475</v>
      </c>
      <c r="D34" s="103" t="s">
        <v>838</v>
      </c>
      <c r="E34" s="104">
        <v>1</v>
      </c>
      <c r="F34" s="119"/>
      <c r="G34" s="119"/>
      <c r="H34" s="106">
        <f t="shared" si="1"/>
        <v>0</v>
      </c>
    </row>
    <row r="35" spans="1:8" s="107" customFormat="1" ht="12" outlineLevel="1">
      <c r="A35" s="100">
        <v>3</v>
      </c>
      <c r="B35" s="101" t="s">
        <v>1477</v>
      </c>
      <c r="C35" s="102" t="s">
        <v>1475</v>
      </c>
      <c r="D35" s="103" t="s">
        <v>838</v>
      </c>
      <c r="E35" s="104">
        <v>1</v>
      </c>
      <c r="F35" s="119"/>
      <c r="G35" s="119"/>
      <c r="H35" s="106">
        <f t="shared" si="1"/>
        <v>0</v>
      </c>
    </row>
    <row r="36" spans="1:8" s="107" customFormat="1" ht="12" outlineLevel="1">
      <c r="A36" s="100">
        <v>4</v>
      </c>
      <c r="B36" s="101" t="s">
        <v>1478</v>
      </c>
      <c r="C36" s="102" t="s">
        <v>1475</v>
      </c>
      <c r="D36" s="103" t="s">
        <v>838</v>
      </c>
      <c r="E36" s="104">
        <v>1</v>
      </c>
      <c r="F36" s="119"/>
      <c r="G36" s="119"/>
      <c r="H36" s="106">
        <f t="shared" si="1"/>
        <v>0</v>
      </c>
    </row>
    <row r="37" spans="1:8" s="107" customFormat="1" ht="12" outlineLevel="1">
      <c r="A37" s="100">
        <v>5</v>
      </c>
      <c r="B37" s="101" t="s">
        <v>1479</v>
      </c>
      <c r="C37" s="102" t="s">
        <v>1475</v>
      </c>
      <c r="D37" s="103" t="s">
        <v>838</v>
      </c>
      <c r="E37" s="104">
        <v>1</v>
      </c>
      <c r="F37" s="119"/>
      <c r="G37" s="119"/>
      <c r="H37" s="106">
        <f t="shared" si="1"/>
        <v>0</v>
      </c>
    </row>
    <row r="38" spans="1:8" s="99" customFormat="1" ht="16.5" customHeight="1">
      <c r="A38" s="94"/>
      <c r="B38" s="95" t="s">
        <v>2829</v>
      </c>
      <c r="C38" s="95" t="s">
        <v>2807</v>
      </c>
      <c r="D38" s="86" t="s">
        <v>1421</v>
      </c>
      <c r="E38" s="96"/>
      <c r="F38" s="97"/>
      <c r="G38" s="97"/>
      <c r="H38" s="98">
        <f>SUBTOTAL(9,H39)</f>
        <v>0</v>
      </c>
    </row>
    <row r="39" spans="1:8" s="107" customFormat="1" ht="12" outlineLevel="1">
      <c r="A39" s="100">
        <v>1</v>
      </c>
      <c r="B39" s="101" t="s">
        <v>1480</v>
      </c>
      <c r="C39" s="102" t="s">
        <v>1481</v>
      </c>
      <c r="D39" s="103" t="s">
        <v>838</v>
      </c>
      <c r="E39" s="104">
        <v>5</v>
      </c>
      <c r="F39" s="119"/>
      <c r="G39" s="119"/>
      <c r="H39" s="106">
        <f t="shared" si="1"/>
        <v>0</v>
      </c>
    </row>
    <row r="40" spans="1:8" s="99" customFormat="1" ht="16.5" customHeight="1">
      <c r="A40" s="94"/>
      <c r="B40" s="95" t="s">
        <v>2830</v>
      </c>
      <c r="C40" s="95" t="s">
        <v>2810</v>
      </c>
      <c r="D40" s="86" t="s">
        <v>1421</v>
      </c>
      <c r="E40" s="96"/>
      <c r="F40" s="97"/>
      <c r="G40" s="97"/>
      <c r="H40" s="98">
        <f>SUBTOTAL(9,H41:H42)</f>
        <v>0</v>
      </c>
    </row>
    <row r="41" spans="1:8" s="107" customFormat="1" ht="12" outlineLevel="1">
      <c r="A41" s="100">
        <v>1</v>
      </c>
      <c r="B41" s="101" t="s">
        <v>1482</v>
      </c>
      <c r="C41" s="102" t="s">
        <v>1483</v>
      </c>
      <c r="D41" s="103" t="s">
        <v>838</v>
      </c>
      <c r="E41" s="104">
        <v>7</v>
      </c>
      <c r="F41" s="119"/>
      <c r="G41" s="119"/>
      <c r="H41" s="106">
        <f t="shared" si="1"/>
        <v>0</v>
      </c>
    </row>
    <row r="42" spans="1:8" s="107" customFormat="1" ht="12" outlineLevel="1">
      <c r="A42" s="100">
        <v>2</v>
      </c>
      <c r="B42" s="101" t="s">
        <v>1484</v>
      </c>
      <c r="C42" s="102" t="s">
        <v>1485</v>
      </c>
      <c r="D42" s="103" t="s">
        <v>838</v>
      </c>
      <c r="E42" s="104">
        <v>1</v>
      </c>
      <c r="F42" s="119"/>
      <c r="G42" s="119"/>
      <c r="H42" s="106">
        <f t="shared" si="1"/>
        <v>0</v>
      </c>
    </row>
    <row r="43" spans="1:8" s="99" customFormat="1" ht="16.5" customHeight="1">
      <c r="A43" s="94"/>
      <c r="B43" s="95" t="s">
        <v>2832</v>
      </c>
      <c r="C43" s="95" t="s">
        <v>2807</v>
      </c>
      <c r="D43" s="86" t="s">
        <v>1421</v>
      </c>
      <c r="E43" s="96"/>
      <c r="F43" s="97"/>
      <c r="G43" s="97"/>
      <c r="H43" s="98">
        <f>SUBTOTAL(9,H44)</f>
        <v>0</v>
      </c>
    </row>
    <row r="44" spans="1:8" s="107" customFormat="1" ht="12" outlineLevel="1">
      <c r="A44" s="100">
        <v>1</v>
      </c>
      <c r="B44" s="101" t="s">
        <v>1486</v>
      </c>
      <c r="C44" s="102" t="s">
        <v>1487</v>
      </c>
      <c r="D44" s="103" t="s">
        <v>838</v>
      </c>
      <c r="E44" s="104">
        <v>1</v>
      </c>
      <c r="F44" s="119"/>
      <c r="G44" s="119"/>
      <c r="H44" s="106">
        <f t="shared" si="1"/>
        <v>0</v>
      </c>
    </row>
    <row r="45" spans="1:8" s="99" customFormat="1" ht="16.5" customHeight="1">
      <c r="A45" s="94"/>
      <c r="B45" s="95" t="s">
        <v>2831</v>
      </c>
      <c r="C45" s="95" t="s">
        <v>2807</v>
      </c>
      <c r="D45" s="86" t="s">
        <v>1421</v>
      </c>
      <c r="E45" s="96"/>
      <c r="F45" s="97"/>
      <c r="G45" s="97"/>
      <c r="H45" s="98">
        <f>SUBTOTAL(9,H46)</f>
        <v>0</v>
      </c>
    </row>
    <row r="46" spans="1:8" s="107" customFormat="1" ht="12" outlineLevel="1">
      <c r="A46" s="100">
        <v>1</v>
      </c>
      <c r="B46" s="101" t="s">
        <v>1488</v>
      </c>
      <c r="C46" s="102" t="s">
        <v>1489</v>
      </c>
      <c r="D46" s="103" t="s">
        <v>838</v>
      </c>
      <c r="E46" s="104">
        <v>1</v>
      </c>
      <c r="F46" s="119"/>
      <c r="G46" s="119"/>
      <c r="H46" s="106">
        <f t="shared" si="1"/>
        <v>0</v>
      </c>
    </row>
    <row r="47" spans="1:8" s="99" customFormat="1" ht="16.5" customHeight="1">
      <c r="A47" s="94"/>
      <c r="B47" s="95" t="s">
        <v>2833</v>
      </c>
      <c r="C47" s="95" t="s">
        <v>2811</v>
      </c>
      <c r="D47" s="86" t="s">
        <v>1421</v>
      </c>
      <c r="E47" s="96"/>
      <c r="F47" s="97"/>
      <c r="G47" s="97"/>
      <c r="H47" s="98">
        <f>SUBTOTAL(9,H48:H49)</f>
        <v>0</v>
      </c>
    </row>
    <row r="48" spans="1:8" s="107" customFormat="1" ht="12" outlineLevel="1">
      <c r="A48" s="100">
        <v>1</v>
      </c>
      <c r="B48" s="101" t="s">
        <v>1490</v>
      </c>
      <c r="C48" s="102" t="s">
        <v>1491</v>
      </c>
      <c r="D48" s="103" t="s">
        <v>838</v>
      </c>
      <c r="E48" s="104">
        <v>1</v>
      </c>
      <c r="F48" s="119"/>
      <c r="G48" s="119"/>
      <c r="H48" s="106">
        <f t="shared" ref="H48:H58" si="3">E48*(F48+G48)</f>
        <v>0</v>
      </c>
    </row>
    <row r="49" spans="1:8" s="107" customFormat="1" ht="12" outlineLevel="1">
      <c r="A49" s="100">
        <v>2</v>
      </c>
      <c r="B49" s="101" t="s">
        <v>1492</v>
      </c>
      <c r="C49" s="102" t="s">
        <v>1491</v>
      </c>
      <c r="D49" s="103" t="s">
        <v>838</v>
      </c>
      <c r="E49" s="104">
        <v>1</v>
      </c>
      <c r="F49" s="119"/>
      <c r="G49" s="119"/>
      <c r="H49" s="106">
        <f t="shared" si="3"/>
        <v>0</v>
      </c>
    </row>
    <row r="50" spans="1:8" s="99" customFormat="1" ht="16.5" customHeight="1">
      <c r="A50" s="94"/>
      <c r="B50" s="95" t="s">
        <v>2834</v>
      </c>
      <c r="C50" s="95" t="s">
        <v>2813</v>
      </c>
      <c r="D50" s="86" t="s">
        <v>1421</v>
      </c>
      <c r="E50" s="96"/>
      <c r="F50" s="97"/>
      <c r="G50" s="97"/>
      <c r="H50" s="98">
        <f>SUBTOTAL(9,H51:H55)</f>
        <v>0</v>
      </c>
    </row>
    <row r="51" spans="1:8" s="107" customFormat="1" ht="12" outlineLevel="1">
      <c r="A51" s="100">
        <v>1</v>
      </c>
      <c r="B51" s="101" t="s">
        <v>1493</v>
      </c>
      <c r="C51" s="102" t="s">
        <v>1494</v>
      </c>
      <c r="D51" s="103" t="s">
        <v>1495</v>
      </c>
      <c r="E51" s="104">
        <v>25</v>
      </c>
      <c r="F51" s="119"/>
      <c r="G51" s="119"/>
      <c r="H51" s="106">
        <f t="shared" si="3"/>
        <v>0</v>
      </c>
    </row>
    <row r="52" spans="1:8" s="107" customFormat="1" ht="12" outlineLevel="1">
      <c r="A52" s="100">
        <v>2</v>
      </c>
      <c r="B52" s="101" t="s">
        <v>1496</v>
      </c>
      <c r="C52" s="102" t="s">
        <v>1497</v>
      </c>
      <c r="D52" s="103" t="s">
        <v>1495</v>
      </c>
      <c r="E52" s="104">
        <v>1</v>
      </c>
      <c r="F52" s="119"/>
      <c r="G52" s="119"/>
      <c r="H52" s="106">
        <f t="shared" si="3"/>
        <v>0</v>
      </c>
    </row>
    <row r="53" spans="1:8" s="107" customFormat="1" ht="12" outlineLevel="1">
      <c r="A53" s="100">
        <v>3</v>
      </c>
      <c r="B53" s="101" t="s">
        <v>1498</v>
      </c>
      <c r="C53" s="102" t="s">
        <v>1499</v>
      </c>
      <c r="D53" s="103" t="s">
        <v>1495</v>
      </c>
      <c r="E53" s="104">
        <v>2</v>
      </c>
      <c r="F53" s="119"/>
      <c r="G53" s="119"/>
      <c r="H53" s="106">
        <f t="shared" si="3"/>
        <v>0</v>
      </c>
    </row>
    <row r="54" spans="1:8" s="107" customFormat="1" ht="12" outlineLevel="1">
      <c r="A54" s="100">
        <v>4</v>
      </c>
      <c r="B54" s="101" t="s">
        <v>1500</v>
      </c>
      <c r="C54" s="102" t="s">
        <v>1501</v>
      </c>
      <c r="D54" s="103" t="s">
        <v>1495</v>
      </c>
      <c r="E54" s="104">
        <v>6</v>
      </c>
      <c r="F54" s="119"/>
      <c r="G54" s="119"/>
      <c r="H54" s="106">
        <f t="shared" si="3"/>
        <v>0</v>
      </c>
    </row>
    <row r="55" spans="1:8" s="107" customFormat="1" ht="12" outlineLevel="1">
      <c r="A55" s="100">
        <v>5</v>
      </c>
      <c r="B55" s="101" t="s">
        <v>1502</v>
      </c>
      <c r="C55" s="102" t="s">
        <v>1503</v>
      </c>
      <c r="D55" s="103" t="s">
        <v>1495</v>
      </c>
      <c r="E55" s="104">
        <v>2</v>
      </c>
      <c r="F55" s="119"/>
      <c r="G55" s="119"/>
      <c r="H55" s="106">
        <f t="shared" si="3"/>
        <v>0</v>
      </c>
    </row>
    <row r="56" spans="1:8" s="99" customFormat="1" ht="27.75" customHeight="1">
      <c r="A56" s="94"/>
      <c r="B56" s="95" t="s">
        <v>2835</v>
      </c>
      <c r="C56" s="85" t="s">
        <v>2812</v>
      </c>
      <c r="D56" s="86" t="s">
        <v>1421</v>
      </c>
      <c r="E56" s="96"/>
      <c r="F56" s="97"/>
      <c r="G56" s="97"/>
      <c r="H56" s="98">
        <f>SUBTOTAL(9,H57:H61)</f>
        <v>0</v>
      </c>
    </row>
    <row r="57" spans="1:8" s="107" customFormat="1" ht="12" outlineLevel="1">
      <c r="A57" s="100">
        <v>1</v>
      </c>
      <c r="B57" s="101" t="s">
        <v>2841</v>
      </c>
      <c r="C57" s="102" t="s">
        <v>1504</v>
      </c>
      <c r="D57" s="103" t="s">
        <v>1495</v>
      </c>
      <c r="E57" s="104">
        <v>32.1</v>
      </c>
      <c r="F57" s="119"/>
      <c r="G57" s="119"/>
      <c r="H57" s="106">
        <f t="shared" si="3"/>
        <v>0</v>
      </c>
    </row>
    <row r="58" spans="1:8" s="107" customFormat="1" ht="12" outlineLevel="1">
      <c r="A58" s="100">
        <v>2</v>
      </c>
      <c r="B58" s="101" t="s">
        <v>2842</v>
      </c>
      <c r="C58" s="102" t="s">
        <v>1505</v>
      </c>
      <c r="D58" s="103" t="s">
        <v>1495</v>
      </c>
      <c r="E58" s="104">
        <v>44.1</v>
      </c>
      <c r="F58" s="119"/>
      <c r="G58" s="119"/>
      <c r="H58" s="106">
        <f t="shared" si="3"/>
        <v>0</v>
      </c>
    </row>
    <row r="59" spans="1:8" s="107" customFormat="1" ht="12" outlineLevel="1">
      <c r="A59" s="100">
        <v>3</v>
      </c>
      <c r="B59" s="101" t="s">
        <v>2843</v>
      </c>
      <c r="C59" s="102" t="s">
        <v>1506</v>
      </c>
      <c r="D59" s="103" t="s">
        <v>1495</v>
      </c>
      <c r="E59" s="104">
        <v>132</v>
      </c>
      <c r="F59" s="119"/>
      <c r="G59" s="119"/>
      <c r="H59" s="106">
        <f t="shared" si="1"/>
        <v>0</v>
      </c>
    </row>
    <row r="60" spans="1:8" s="107" customFormat="1" ht="12" outlineLevel="1">
      <c r="A60" s="100">
        <v>4</v>
      </c>
      <c r="B60" s="101" t="s">
        <v>2844</v>
      </c>
      <c r="C60" s="102" t="s">
        <v>1507</v>
      </c>
      <c r="D60" s="103" t="s">
        <v>1495</v>
      </c>
      <c r="E60" s="104">
        <v>17.7</v>
      </c>
      <c r="F60" s="119"/>
      <c r="G60" s="119"/>
      <c r="H60" s="106">
        <f t="shared" si="1"/>
        <v>0</v>
      </c>
    </row>
    <row r="61" spans="1:8" s="107" customFormat="1" ht="12" outlineLevel="1">
      <c r="A61" s="100">
        <v>5</v>
      </c>
      <c r="B61" s="101" t="s">
        <v>2845</v>
      </c>
      <c r="C61" s="102" t="s">
        <v>1508</v>
      </c>
      <c r="D61" s="103" t="s">
        <v>1495</v>
      </c>
      <c r="E61" s="104">
        <v>15</v>
      </c>
      <c r="F61" s="119"/>
      <c r="G61" s="119"/>
      <c r="H61" s="106">
        <f t="shared" si="1"/>
        <v>0</v>
      </c>
    </row>
    <row r="62" spans="1:8" s="99" customFormat="1" ht="27.75" customHeight="1">
      <c r="A62" s="94"/>
      <c r="B62" s="95" t="s">
        <v>2836</v>
      </c>
      <c r="C62" s="85" t="s">
        <v>2814</v>
      </c>
      <c r="D62" s="86" t="s">
        <v>1421</v>
      </c>
      <c r="E62" s="96"/>
      <c r="F62" s="97"/>
      <c r="G62" s="97"/>
      <c r="H62" s="98">
        <f>SUBTOTAL(9,H63:H65)</f>
        <v>0</v>
      </c>
    </row>
    <row r="63" spans="1:8" s="107" customFormat="1" ht="12" outlineLevel="1">
      <c r="A63" s="100">
        <v>1</v>
      </c>
      <c r="B63" s="101" t="s">
        <v>2846</v>
      </c>
      <c r="C63" s="102" t="s">
        <v>1509</v>
      </c>
      <c r="D63" s="103" t="s">
        <v>838</v>
      </c>
      <c r="E63" s="104">
        <v>1</v>
      </c>
      <c r="F63" s="119"/>
      <c r="G63" s="119"/>
      <c r="H63" s="106">
        <f t="shared" si="1"/>
        <v>0</v>
      </c>
    </row>
    <row r="64" spans="1:8" s="107" customFormat="1" ht="12" outlineLevel="1">
      <c r="A64" s="100">
        <v>2</v>
      </c>
      <c r="B64" s="101" t="s">
        <v>2847</v>
      </c>
      <c r="C64" s="102" t="s">
        <v>1510</v>
      </c>
      <c r="D64" s="103" t="s">
        <v>838</v>
      </c>
      <c r="E64" s="104">
        <v>3</v>
      </c>
      <c r="F64" s="119"/>
      <c r="G64" s="119"/>
      <c r="H64" s="106">
        <f t="shared" si="1"/>
        <v>0</v>
      </c>
    </row>
    <row r="65" spans="1:8" s="107" customFormat="1" ht="12" outlineLevel="1">
      <c r="A65" s="100">
        <v>3</v>
      </c>
      <c r="B65" s="101" t="s">
        <v>2848</v>
      </c>
      <c r="C65" s="102" t="s">
        <v>1511</v>
      </c>
      <c r="D65" s="103" t="s">
        <v>838</v>
      </c>
      <c r="E65" s="104">
        <v>2</v>
      </c>
      <c r="F65" s="119"/>
      <c r="G65" s="119"/>
      <c r="H65" s="106">
        <f t="shared" si="1"/>
        <v>0</v>
      </c>
    </row>
    <row r="66" spans="1:8" s="99" customFormat="1" ht="27.75" customHeight="1">
      <c r="A66" s="94"/>
      <c r="B66" s="95" t="s">
        <v>2837</v>
      </c>
      <c r="C66" s="85" t="s">
        <v>2815</v>
      </c>
      <c r="D66" s="86" t="s">
        <v>1421</v>
      </c>
      <c r="E66" s="96"/>
      <c r="F66" s="97"/>
      <c r="G66" s="97"/>
      <c r="H66" s="98">
        <f>SUBTOTAL(9,H67:H70)</f>
        <v>0</v>
      </c>
    </row>
    <row r="67" spans="1:8" s="107" customFormat="1" ht="12" outlineLevel="1">
      <c r="A67" s="100">
        <v>1</v>
      </c>
      <c r="B67" s="101" t="s">
        <v>2849</v>
      </c>
      <c r="C67" s="102" t="s">
        <v>1512</v>
      </c>
      <c r="D67" s="103" t="s">
        <v>1495</v>
      </c>
      <c r="E67" s="104">
        <v>0.2</v>
      </c>
      <c r="F67" s="119"/>
      <c r="G67" s="119"/>
      <c r="H67" s="106">
        <f t="shared" si="1"/>
        <v>0</v>
      </c>
    </row>
    <row r="68" spans="1:8" s="107" customFormat="1" ht="12" outlineLevel="1">
      <c r="A68" s="100">
        <v>2</v>
      </c>
      <c r="B68" s="101" t="s">
        <v>2850</v>
      </c>
      <c r="C68" s="102" t="s">
        <v>1513</v>
      </c>
      <c r="D68" s="103" t="s">
        <v>1495</v>
      </c>
      <c r="E68" s="104">
        <v>31.4</v>
      </c>
      <c r="F68" s="119"/>
      <c r="G68" s="119"/>
      <c r="H68" s="106">
        <f t="shared" si="1"/>
        <v>0</v>
      </c>
    </row>
    <row r="69" spans="1:8" s="107" customFormat="1" ht="12" outlineLevel="1">
      <c r="A69" s="100">
        <v>3</v>
      </c>
      <c r="B69" s="101" t="s">
        <v>2851</v>
      </c>
      <c r="C69" s="102" t="s">
        <v>1514</v>
      </c>
      <c r="D69" s="103" t="s">
        <v>1495</v>
      </c>
      <c r="E69" s="104">
        <v>6.6</v>
      </c>
      <c r="F69" s="119"/>
      <c r="G69" s="119"/>
      <c r="H69" s="106">
        <f t="shared" si="1"/>
        <v>0</v>
      </c>
    </row>
    <row r="70" spans="1:8" s="107" customFormat="1" ht="12" outlineLevel="1">
      <c r="A70" s="100">
        <v>4</v>
      </c>
      <c r="B70" s="101" t="s">
        <v>2852</v>
      </c>
      <c r="C70" s="102" t="s">
        <v>1515</v>
      </c>
      <c r="D70" s="103" t="s">
        <v>1495</v>
      </c>
      <c r="E70" s="104">
        <v>0.3</v>
      </c>
      <c r="F70" s="119"/>
      <c r="G70" s="119"/>
      <c r="H70" s="106">
        <f t="shared" si="1"/>
        <v>0</v>
      </c>
    </row>
    <row r="71" spans="1:8" s="99" customFormat="1" ht="52.5" customHeight="1">
      <c r="A71" s="94"/>
      <c r="B71" s="95" t="s">
        <v>2838</v>
      </c>
      <c r="C71" s="85" t="s">
        <v>2816</v>
      </c>
      <c r="D71" s="86" t="s">
        <v>1421</v>
      </c>
      <c r="E71" s="96"/>
      <c r="F71" s="97"/>
      <c r="G71" s="97"/>
      <c r="H71" s="98">
        <f>SUBTOTAL(9,H72)</f>
        <v>0</v>
      </c>
    </row>
    <row r="72" spans="1:8" s="107" customFormat="1" ht="12" outlineLevel="1">
      <c r="A72" s="100">
        <v>1</v>
      </c>
      <c r="B72" s="101" t="s">
        <v>3062</v>
      </c>
      <c r="C72" s="102" t="s">
        <v>1516</v>
      </c>
      <c r="D72" s="103" t="s">
        <v>5</v>
      </c>
      <c r="E72" s="104">
        <v>42</v>
      </c>
      <c r="F72" s="119"/>
      <c r="G72" s="119"/>
      <c r="H72" s="106">
        <f t="shared" si="1"/>
        <v>0</v>
      </c>
    </row>
    <row r="73" spans="1:8" s="99" customFormat="1" ht="42.75" customHeight="1">
      <c r="A73" s="94"/>
      <c r="B73" s="95" t="s">
        <v>2839</v>
      </c>
      <c r="C73" s="85" t="s">
        <v>2817</v>
      </c>
      <c r="D73" s="86" t="s">
        <v>1421</v>
      </c>
      <c r="E73" s="96"/>
      <c r="F73" s="97"/>
      <c r="G73" s="97"/>
      <c r="H73" s="98">
        <f>SUBTOTAL(9,H74)</f>
        <v>0</v>
      </c>
    </row>
    <row r="74" spans="1:8" s="107" customFormat="1" ht="12" outlineLevel="1">
      <c r="A74" s="100">
        <v>1</v>
      </c>
      <c r="B74" s="101" t="s">
        <v>3063</v>
      </c>
      <c r="C74" s="102" t="s">
        <v>1517</v>
      </c>
      <c r="D74" s="103" t="s">
        <v>5</v>
      </c>
      <c r="E74" s="104">
        <v>160</v>
      </c>
      <c r="F74" s="119"/>
      <c r="G74" s="119"/>
      <c r="H74" s="106">
        <f t="shared" si="1"/>
        <v>0</v>
      </c>
    </row>
    <row r="75" spans="1:8" s="99" customFormat="1" ht="53.25" customHeight="1">
      <c r="A75" s="94"/>
      <c r="B75" s="95" t="s">
        <v>2840</v>
      </c>
      <c r="C75" s="85" t="s">
        <v>2818</v>
      </c>
      <c r="D75" s="86" t="s">
        <v>1421</v>
      </c>
      <c r="E75" s="96"/>
      <c r="F75" s="97"/>
      <c r="G75" s="97"/>
      <c r="H75" s="98">
        <f>SUBTOTAL(9,H76)</f>
        <v>0</v>
      </c>
    </row>
    <row r="76" spans="1:8" s="107" customFormat="1" ht="12" outlineLevel="1">
      <c r="A76" s="100">
        <v>1</v>
      </c>
      <c r="B76" s="101" t="s">
        <v>3064</v>
      </c>
      <c r="C76" s="102" t="s">
        <v>1518</v>
      </c>
      <c r="D76" s="103" t="s">
        <v>5</v>
      </c>
      <c r="E76" s="104">
        <v>52</v>
      </c>
      <c r="F76" s="119"/>
      <c r="G76" s="119"/>
      <c r="H76" s="106">
        <f t="shared" si="1"/>
        <v>0</v>
      </c>
    </row>
    <row r="77" spans="1:8" s="99" customFormat="1" ht="27.75" customHeight="1">
      <c r="A77" s="94"/>
      <c r="B77" s="95" t="s">
        <v>2865</v>
      </c>
      <c r="C77" s="85" t="s">
        <v>2853</v>
      </c>
      <c r="D77" s="86" t="s">
        <v>1421</v>
      </c>
      <c r="E77" s="96"/>
      <c r="F77" s="97"/>
      <c r="G77" s="97"/>
      <c r="H77" s="98">
        <f>SUBTOTAL(9,H78:H80)</f>
        <v>0</v>
      </c>
    </row>
    <row r="78" spans="1:8" s="107" customFormat="1" ht="24" outlineLevel="1">
      <c r="A78" s="100">
        <v>1</v>
      </c>
      <c r="B78" s="101" t="s">
        <v>1519</v>
      </c>
      <c r="C78" s="102" t="s">
        <v>1520</v>
      </c>
      <c r="D78" s="103" t="s">
        <v>838</v>
      </c>
      <c r="E78" s="104">
        <v>1</v>
      </c>
      <c r="F78" s="119"/>
      <c r="G78" s="119"/>
      <c r="H78" s="106">
        <f t="shared" ref="H78:H119" si="4">E78*(F78+G78)</f>
        <v>0</v>
      </c>
    </row>
    <row r="79" spans="1:8" s="107" customFormat="1" ht="12" outlineLevel="1">
      <c r="A79" s="100">
        <v>2</v>
      </c>
      <c r="B79" s="101" t="s">
        <v>1521</v>
      </c>
      <c r="C79" s="102" t="s">
        <v>1449</v>
      </c>
      <c r="D79" s="103" t="s">
        <v>838</v>
      </c>
      <c r="E79" s="104">
        <v>1</v>
      </c>
      <c r="F79" s="119"/>
      <c r="G79" s="119"/>
      <c r="H79" s="106">
        <f t="shared" si="4"/>
        <v>0</v>
      </c>
    </row>
    <row r="80" spans="1:8" s="107" customFormat="1" ht="12" outlineLevel="1">
      <c r="A80" s="100">
        <v>3</v>
      </c>
      <c r="B80" s="101" t="s">
        <v>1522</v>
      </c>
      <c r="C80" s="102" t="s">
        <v>1451</v>
      </c>
      <c r="D80" s="103" t="s">
        <v>838</v>
      </c>
      <c r="E80" s="104">
        <v>1</v>
      </c>
      <c r="F80" s="119"/>
      <c r="G80" s="119"/>
      <c r="H80" s="106">
        <f t="shared" si="4"/>
        <v>0</v>
      </c>
    </row>
    <row r="81" spans="1:8" s="99" customFormat="1" ht="30" customHeight="1">
      <c r="A81" s="94"/>
      <c r="B81" s="95" t="s">
        <v>2866</v>
      </c>
      <c r="C81" s="85" t="s">
        <v>2854</v>
      </c>
      <c r="D81" s="86" t="s">
        <v>1421</v>
      </c>
      <c r="E81" s="96"/>
      <c r="F81" s="97"/>
      <c r="G81" s="97"/>
      <c r="H81" s="98">
        <f>SUBTOTAL(9,H82:H83)</f>
        <v>0</v>
      </c>
    </row>
    <row r="82" spans="1:8" s="107" customFormat="1" ht="12" outlineLevel="1">
      <c r="A82" s="100">
        <v>1</v>
      </c>
      <c r="B82" s="101" t="s">
        <v>1523</v>
      </c>
      <c r="C82" s="102" t="s">
        <v>1461</v>
      </c>
      <c r="D82" s="103" t="s">
        <v>838</v>
      </c>
      <c r="E82" s="104">
        <v>4</v>
      </c>
      <c r="F82" s="119"/>
      <c r="G82" s="119"/>
      <c r="H82" s="106">
        <f t="shared" si="4"/>
        <v>0</v>
      </c>
    </row>
    <row r="83" spans="1:8" s="107" customFormat="1" ht="12" outlineLevel="1">
      <c r="A83" s="100">
        <v>2</v>
      </c>
      <c r="B83" s="101" t="s">
        <v>1524</v>
      </c>
      <c r="C83" s="102" t="s">
        <v>1463</v>
      </c>
      <c r="D83" s="103" t="s">
        <v>838</v>
      </c>
      <c r="E83" s="104">
        <v>4</v>
      </c>
      <c r="F83" s="119"/>
      <c r="G83" s="119"/>
      <c r="H83" s="106">
        <f t="shared" si="4"/>
        <v>0</v>
      </c>
    </row>
    <row r="84" spans="1:8" s="99" customFormat="1" ht="30" customHeight="1">
      <c r="A84" s="94"/>
      <c r="B84" s="95" t="s">
        <v>2867</v>
      </c>
      <c r="C84" s="85" t="s">
        <v>2855</v>
      </c>
      <c r="D84" s="86" t="s">
        <v>1421</v>
      </c>
      <c r="E84" s="96"/>
      <c r="F84" s="97"/>
      <c r="G84" s="97"/>
      <c r="H84" s="98">
        <f>SUBTOTAL(9,H85)</f>
        <v>0</v>
      </c>
    </row>
    <row r="85" spans="1:8" s="107" customFormat="1" ht="12" outlineLevel="1">
      <c r="A85" s="100">
        <v>1</v>
      </c>
      <c r="B85" s="101" t="s">
        <v>1525</v>
      </c>
      <c r="C85" s="102" t="s">
        <v>1526</v>
      </c>
      <c r="D85" s="103" t="s">
        <v>838</v>
      </c>
      <c r="E85" s="104">
        <v>1</v>
      </c>
      <c r="F85" s="119"/>
      <c r="G85" s="119"/>
      <c r="H85" s="106">
        <f t="shared" si="4"/>
        <v>0</v>
      </c>
    </row>
    <row r="86" spans="1:8" s="99" customFormat="1" ht="30" customHeight="1">
      <c r="A86" s="94"/>
      <c r="B86" s="95" t="s">
        <v>2868</v>
      </c>
      <c r="C86" s="85" t="s">
        <v>2856</v>
      </c>
      <c r="D86" s="86" t="s">
        <v>1421</v>
      </c>
      <c r="E86" s="96"/>
      <c r="F86" s="97"/>
      <c r="G86" s="97"/>
      <c r="H86" s="98">
        <f>SUBTOTAL(9,H87:H88)</f>
        <v>0</v>
      </c>
    </row>
    <row r="87" spans="1:8" s="107" customFormat="1" ht="12" outlineLevel="1">
      <c r="A87" s="100">
        <v>1</v>
      </c>
      <c r="B87" s="101" t="s">
        <v>1527</v>
      </c>
      <c r="C87" s="102" t="s">
        <v>1528</v>
      </c>
      <c r="D87" s="103" t="s">
        <v>838</v>
      </c>
      <c r="E87" s="104">
        <v>5</v>
      </c>
      <c r="F87" s="119"/>
      <c r="G87" s="119"/>
      <c r="H87" s="106">
        <f t="shared" si="4"/>
        <v>0</v>
      </c>
    </row>
    <row r="88" spans="1:8" s="107" customFormat="1" ht="12" outlineLevel="1">
      <c r="A88" s="100">
        <v>2</v>
      </c>
      <c r="B88" s="101" t="s">
        <v>1529</v>
      </c>
      <c r="C88" s="102" t="s">
        <v>1530</v>
      </c>
      <c r="D88" s="103" t="s">
        <v>838</v>
      </c>
      <c r="E88" s="104">
        <v>4</v>
      </c>
      <c r="F88" s="119"/>
      <c r="G88" s="119"/>
      <c r="H88" s="106">
        <f t="shared" si="4"/>
        <v>0</v>
      </c>
    </row>
    <row r="89" spans="1:8" s="99" customFormat="1" ht="30" customHeight="1">
      <c r="A89" s="94"/>
      <c r="B89" s="95" t="s">
        <v>2869</v>
      </c>
      <c r="C89" s="85" t="s">
        <v>2857</v>
      </c>
      <c r="D89" s="86" t="s">
        <v>1421</v>
      </c>
      <c r="E89" s="96"/>
      <c r="F89" s="97"/>
      <c r="G89" s="97"/>
      <c r="H89" s="98">
        <f>SUBTOTAL(9,H90:H93)</f>
        <v>0</v>
      </c>
    </row>
    <row r="90" spans="1:8" s="107" customFormat="1" ht="12" outlineLevel="1">
      <c r="A90" s="100">
        <v>1</v>
      </c>
      <c r="B90" s="101" t="s">
        <v>1531</v>
      </c>
      <c r="C90" s="102" t="s">
        <v>1485</v>
      </c>
      <c r="D90" s="103" t="s">
        <v>838</v>
      </c>
      <c r="E90" s="104">
        <v>3</v>
      </c>
      <c r="F90" s="119"/>
      <c r="G90" s="119"/>
      <c r="H90" s="106">
        <f t="shared" si="4"/>
        <v>0</v>
      </c>
    </row>
    <row r="91" spans="1:8" s="107" customFormat="1" ht="12" outlineLevel="1">
      <c r="A91" s="100">
        <v>2</v>
      </c>
      <c r="B91" s="101" t="s">
        <v>1532</v>
      </c>
      <c r="C91" s="102" t="s">
        <v>1483</v>
      </c>
      <c r="D91" s="103" t="s">
        <v>838</v>
      </c>
      <c r="E91" s="104">
        <v>6</v>
      </c>
      <c r="F91" s="119"/>
      <c r="G91" s="119"/>
      <c r="H91" s="106">
        <f t="shared" si="4"/>
        <v>0</v>
      </c>
    </row>
    <row r="92" spans="1:8" s="107" customFormat="1" ht="12" outlineLevel="1">
      <c r="A92" s="100">
        <v>3</v>
      </c>
      <c r="B92" s="101" t="s">
        <v>1533</v>
      </c>
      <c r="C92" s="102" t="s">
        <v>1534</v>
      </c>
      <c r="D92" s="103" t="s">
        <v>838</v>
      </c>
      <c r="E92" s="104">
        <v>7</v>
      </c>
      <c r="F92" s="119"/>
      <c r="G92" s="119"/>
      <c r="H92" s="106">
        <f t="shared" si="4"/>
        <v>0</v>
      </c>
    </row>
    <row r="93" spans="1:8" s="107" customFormat="1" ht="12" outlineLevel="1">
      <c r="A93" s="100">
        <v>4</v>
      </c>
      <c r="B93" s="101" t="s">
        <v>1535</v>
      </c>
      <c r="C93" s="102" t="s">
        <v>1536</v>
      </c>
      <c r="D93" s="103" t="s">
        <v>838</v>
      </c>
      <c r="E93" s="104">
        <v>11</v>
      </c>
      <c r="F93" s="119"/>
      <c r="G93" s="119"/>
      <c r="H93" s="106">
        <f t="shared" si="4"/>
        <v>0</v>
      </c>
    </row>
    <row r="94" spans="1:8" s="99" customFormat="1" ht="30" customHeight="1">
      <c r="A94" s="94"/>
      <c r="B94" s="95" t="s">
        <v>2870</v>
      </c>
      <c r="C94" s="85" t="s">
        <v>2858</v>
      </c>
      <c r="D94" s="86" t="s">
        <v>1421</v>
      </c>
      <c r="E94" s="96"/>
      <c r="F94" s="97"/>
      <c r="G94" s="97"/>
      <c r="H94" s="98">
        <f>SUBTOTAL(9,H95)</f>
        <v>0</v>
      </c>
    </row>
    <row r="95" spans="1:8" s="107" customFormat="1" ht="12" outlineLevel="1">
      <c r="A95" s="100">
        <v>1</v>
      </c>
      <c r="B95" s="101" t="s">
        <v>1537</v>
      </c>
      <c r="C95" s="102" t="s">
        <v>1471</v>
      </c>
      <c r="D95" s="103" t="s">
        <v>838</v>
      </c>
      <c r="E95" s="104">
        <v>1</v>
      </c>
      <c r="F95" s="119"/>
      <c r="G95" s="119"/>
      <c r="H95" s="106">
        <f t="shared" si="4"/>
        <v>0</v>
      </c>
    </row>
    <row r="96" spans="1:8" s="99" customFormat="1" ht="30" customHeight="1">
      <c r="A96" s="94"/>
      <c r="B96" s="95" t="s">
        <v>2871</v>
      </c>
      <c r="C96" s="85" t="s">
        <v>2858</v>
      </c>
      <c r="D96" s="86" t="s">
        <v>1421</v>
      </c>
      <c r="E96" s="96"/>
      <c r="F96" s="97"/>
      <c r="G96" s="97"/>
      <c r="H96" s="98">
        <f>SUBTOTAL(9,H97:H98)</f>
        <v>0</v>
      </c>
    </row>
    <row r="97" spans="1:8" s="107" customFormat="1" ht="12" outlineLevel="1">
      <c r="A97" s="100">
        <v>1</v>
      </c>
      <c r="B97" s="101" t="s">
        <v>1538</v>
      </c>
      <c r="C97" s="102" t="s">
        <v>1481</v>
      </c>
      <c r="D97" s="103" t="s">
        <v>838</v>
      </c>
      <c r="E97" s="104">
        <v>1</v>
      </c>
      <c r="F97" s="119"/>
      <c r="G97" s="119"/>
      <c r="H97" s="106">
        <f t="shared" si="4"/>
        <v>0</v>
      </c>
    </row>
    <row r="98" spans="1:8" s="107" customFormat="1" ht="12" outlineLevel="1">
      <c r="A98" s="100">
        <v>2</v>
      </c>
      <c r="B98" s="101" t="s">
        <v>1539</v>
      </c>
      <c r="C98" s="102" t="s">
        <v>1489</v>
      </c>
      <c r="D98" s="103" t="s">
        <v>838</v>
      </c>
      <c r="E98" s="104">
        <v>12</v>
      </c>
      <c r="F98" s="119"/>
      <c r="G98" s="119"/>
      <c r="H98" s="106">
        <f t="shared" si="4"/>
        <v>0</v>
      </c>
    </row>
    <row r="99" spans="1:8" s="99" customFormat="1" ht="30" customHeight="1">
      <c r="A99" s="94"/>
      <c r="B99" s="95" t="s">
        <v>2872</v>
      </c>
      <c r="C99" s="85" t="s">
        <v>2859</v>
      </c>
      <c r="D99" s="86" t="s">
        <v>1421</v>
      </c>
      <c r="E99" s="96"/>
      <c r="F99" s="97"/>
      <c r="G99" s="97"/>
      <c r="H99" s="98">
        <f>SUBTOTAL(9,H100)</f>
        <v>0</v>
      </c>
    </row>
    <row r="100" spans="1:8" s="107" customFormat="1" ht="12" outlineLevel="1">
      <c r="A100" s="100">
        <v>1</v>
      </c>
      <c r="B100" s="101" t="s">
        <v>1540</v>
      </c>
      <c r="C100" s="102" t="s">
        <v>1471</v>
      </c>
      <c r="D100" s="103" t="s">
        <v>838</v>
      </c>
      <c r="E100" s="104">
        <v>2</v>
      </c>
      <c r="F100" s="119"/>
      <c r="G100" s="119"/>
      <c r="H100" s="106">
        <f t="shared" si="4"/>
        <v>0</v>
      </c>
    </row>
    <row r="101" spans="1:8" s="99" customFormat="1" ht="30" customHeight="1">
      <c r="A101" s="94"/>
      <c r="B101" s="95" t="s">
        <v>2873</v>
      </c>
      <c r="C101" s="85" t="s">
        <v>2864</v>
      </c>
      <c r="D101" s="86" t="s">
        <v>1421</v>
      </c>
      <c r="E101" s="96"/>
      <c r="F101" s="97"/>
      <c r="G101" s="97"/>
      <c r="H101" s="98">
        <f>SUBTOTAL(9,H102:H106)</f>
        <v>0</v>
      </c>
    </row>
    <row r="102" spans="1:8" s="107" customFormat="1" ht="12" outlineLevel="1">
      <c r="A102" s="100">
        <v>1</v>
      </c>
      <c r="B102" s="101" t="s">
        <v>1541</v>
      </c>
      <c r="C102" s="102" t="s">
        <v>1494</v>
      </c>
      <c r="D102" s="103" t="s">
        <v>1495</v>
      </c>
      <c r="E102" s="104">
        <v>10.1</v>
      </c>
      <c r="F102" s="119"/>
      <c r="G102" s="119"/>
      <c r="H102" s="106">
        <f t="shared" si="4"/>
        <v>0</v>
      </c>
    </row>
    <row r="103" spans="1:8" s="107" customFormat="1" ht="12" outlineLevel="1">
      <c r="A103" s="100">
        <v>2</v>
      </c>
      <c r="B103" s="101" t="s">
        <v>1542</v>
      </c>
      <c r="C103" s="102" t="s">
        <v>1499</v>
      </c>
      <c r="D103" s="103" t="s">
        <v>1495</v>
      </c>
      <c r="E103" s="104">
        <v>17.8</v>
      </c>
      <c r="F103" s="119"/>
      <c r="G103" s="119"/>
      <c r="H103" s="106">
        <f t="shared" si="4"/>
        <v>0</v>
      </c>
    </row>
    <row r="104" spans="1:8" s="107" customFormat="1" ht="12" outlineLevel="1">
      <c r="A104" s="100">
        <v>3</v>
      </c>
      <c r="B104" s="101" t="s">
        <v>1543</v>
      </c>
      <c r="C104" s="102" t="s">
        <v>1501</v>
      </c>
      <c r="D104" s="103" t="s">
        <v>1495</v>
      </c>
      <c r="E104" s="104">
        <v>3.8</v>
      </c>
      <c r="F104" s="119"/>
      <c r="G104" s="119"/>
      <c r="H104" s="106">
        <f t="shared" si="4"/>
        <v>0</v>
      </c>
    </row>
    <row r="105" spans="1:8" s="107" customFormat="1" ht="12" outlineLevel="1">
      <c r="A105" s="100">
        <v>4</v>
      </c>
      <c r="B105" s="101" t="s">
        <v>1544</v>
      </c>
      <c r="C105" s="102" t="s">
        <v>1545</v>
      </c>
      <c r="D105" s="103" t="s">
        <v>1495</v>
      </c>
      <c r="E105" s="104">
        <v>5.5</v>
      </c>
      <c r="F105" s="119"/>
      <c r="G105" s="119"/>
      <c r="H105" s="106">
        <f t="shared" si="4"/>
        <v>0</v>
      </c>
    </row>
    <row r="106" spans="1:8" s="107" customFormat="1" ht="12" outlineLevel="1">
      <c r="A106" s="100">
        <v>5</v>
      </c>
      <c r="B106" s="101" t="s">
        <v>1546</v>
      </c>
      <c r="C106" s="102" t="s">
        <v>1497</v>
      </c>
      <c r="D106" s="103" t="s">
        <v>1495</v>
      </c>
      <c r="E106" s="104">
        <v>2</v>
      </c>
      <c r="F106" s="119"/>
      <c r="G106" s="119"/>
      <c r="H106" s="106">
        <f t="shared" si="4"/>
        <v>0</v>
      </c>
    </row>
    <row r="107" spans="1:8" s="99" customFormat="1" ht="30" customHeight="1">
      <c r="A107" s="94"/>
      <c r="B107" s="95" t="s">
        <v>2874</v>
      </c>
      <c r="C107" s="85" t="s">
        <v>2860</v>
      </c>
      <c r="D107" s="86" t="s">
        <v>1421</v>
      </c>
      <c r="E107" s="96"/>
      <c r="F107" s="97"/>
      <c r="G107" s="97"/>
      <c r="H107" s="98">
        <f>SUBTOTAL(9,H108:H112)</f>
        <v>0</v>
      </c>
    </row>
    <row r="108" spans="1:8" s="107" customFormat="1" ht="12" outlineLevel="1">
      <c r="A108" s="100">
        <v>1</v>
      </c>
      <c r="B108" s="101" t="s">
        <v>2879</v>
      </c>
      <c r="C108" s="102" t="s">
        <v>1547</v>
      </c>
      <c r="D108" s="103" t="s">
        <v>1495</v>
      </c>
      <c r="E108" s="104">
        <v>7.9</v>
      </c>
      <c r="F108" s="119"/>
      <c r="G108" s="119"/>
      <c r="H108" s="106">
        <f t="shared" ref="H108:H112" si="5">E108*(F108+G108)</f>
        <v>0</v>
      </c>
    </row>
    <row r="109" spans="1:8" s="107" customFormat="1" ht="12" outlineLevel="1">
      <c r="A109" s="100">
        <v>2</v>
      </c>
      <c r="B109" s="101" t="s">
        <v>2880</v>
      </c>
      <c r="C109" s="102" t="s">
        <v>1548</v>
      </c>
      <c r="D109" s="103" t="s">
        <v>1495</v>
      </c>
      <c r="E109" s="104">
        <v>44.7</v>
      </c>
      <c r="F109" s="119"/>
      <c r="G109" s="119"/>
      <c r="H109" s="106">
        <f t="shared" si="5"/>
        <v>0</v>
      </c>
    </row>
    <row r="110" spans="1:8" s="107" customFormat="1" ht="12" outlineLevel="1">
      <c r="A110" s="100">
        <v>3</v>
      </c>
      <c r="B110" s="101" t="s">
        <v>2881</v>
      </c>
      <c r="C110" s="102" t="s">
        <v>1549</v>
      </c>
      <c r="D110" s="103" t="s">
        <v>1495</v>
      </c>
      <c r="E110" s="104">
        <v>48.2</v>
      </c>
      <c r="F110" s="119"/>
      <c r="G110" s="119"/>
      <c r="H110" s="106">
        <f t="shared" si="5"/>
        <v>0</v>
      </c>
    </row>
    <row r="111" spans="1:8" s="107" customFormat="1" ht="12" outlineLevel="1">
      <c r="A111" s="100">
        <v>4</v>
      </c>
      <c r="B111" s="101" t="s">
        <v>2882</v>
      </c>
      <c r="C111" s="102" t="s">
        <v>1550</v>
      </c>
      <c r="D111" s="103" t="s">
        <v>1495</v>
      </c>
      <c r="E111" s="104">
        <v>10.7</v>
      </c>
      <c r="F111" s="119"/>
      <c r="G111" s="119"/>
      <c r="H111" s="106">
        <f t="shared" si="5"/>
        <v>0</v>
      </c>
    </row>
    <row r="112" spans="1:8" s="107" customFormat="1" ht="12" outlineLevel="1">
      <c r="A112" s="100">
        <v>5</v>
      </c>
      <c r="B112" s="101" t="s">
        <v>2883</v>
      </c>
      <c r="C112" s="102" t="s">
        <v>1551</v>
      </c>
      <c r="D112" s="103" t="s">
        <v>1495</v>
      </c>
      <c r="E112" s="104">
        <v>11.9</v>
      </c>
      <c r="F112" s="119"/>
      <c r="G112" s="119"/>
      <c r="H112" s="106">
        <f t="shared" si="5"/>
        <v>0</v>
      </c>
    </row>
    <row r="113" spans="1:8" s="99" customFormat="1" ht="30" customHeight="1">
      <c r="A113" s="94"/>
      <c r="B113" s="95" t="s">
        <v>2875</v>
      </c>
      <c r="C113" s="85" t="s">
        <v>2861</v>
      </c>
      <c r="D113" s="86" t="s">
        <v>1421</v>
      </c>
      <c r="E113" s="96"/>
      <c r="F113" s="97"/>
      <c r="G113" s="97"/>
      <c r="H113" s="98">
        <f>SUBTOTAL(9,H114)</f>
        <v>0</v>
      </c>
    </row>
    <row r="114" spans="1:8" s="107" customFormat="1" ht="12" outlineLevel="1">
      <c r="A114" s="100">
        <v>1</v>
      </c>
      <c r="B114" s="101" t="s">
        <v>2884</v>
      </c>
      <c r="C114" s="102" t="s">
        <v>1511</v>
      </c>
      <c r="D114" s="103" t="s">
        <v>838</v>
      </c>
      <c r="E114" s="104">
        <v>2</v>
      </c>
      <c r="F114" s="119"/>
      <c r="G114" s="119"/>
      <c r="H114" s="106">
        <f t="shared" si="4"/>
        <v>0</v>
      </c>
    </row>
    <row r="115" spans="1:8" s="99" customFormat="1" ht="30" customHeight="1">
      <c r="A115" s="94"/>
      <c r="B115" s="95" t="s">
        <v>2876</v>
      </c>
      <c r="C115" s="85" t="s">
        <v>2862</v>
      </c>
      <c r="D115" s="86" t="s">
        <v>1421</v>
      </c>
      <c r="E115" s="96"/>
      <c r="F115" s="97"/>
      <c r="G115" s="97"/>
      <c r="H115" s="98">
        <f>SUBTOTAL(9,H116:H119)</f>
        <v>0</v>
      </c>
    </row>
    <row r="116" spans="1:8" s="107" customFormat="1" ht="12" outlineLevel="1">
      <c r="A116" s="100">
        <v>1</v>
      </c>
      <c r="B116" s="101" t="s">
        <v>2885</v>
      </c>
      <c r="C116" s="102" t="s">
        <v>1552</v>
      </c>
      <c r="D116" s="103" t="s">
        <v>1495</v>
      </c>
      <c r="E116" s="104">
        <v>2.1</v>
      </c>
      <c r="F116" s="119"/>
      <c r="G116" s="119"/>
      <c r="H116" s="106">
        <f t="shared" si="4"/>
        <v>0</v>
      </c>
    </row>
    <row r="117" spans="1:8" s="107" customFormat="1" ht="12" outlineLevel="1">
      <c r="A117" s="100">
        <v>2</v>
      </c>
      <c r="B117" s="101" t="s">
        <v>2886</v>
      </c>
      <c r="C117" s="102" t="s">
        <v>1553</v>
      </c>
      <c r="D117" s="103" t="s">
        <v>1495</v>
      </c>
      <c r="E117" s="104">
        <v>29.3</v>
      </c>
      <c r="F117" s="119"/>
      <c r="G117" s="119"/>
      <c r="H117" s="106">
        <f t="shared" si="4"/>
        <v>0</v>
      </c>
    </row>
    <row r="118" spans="1:8" s="107" customFormat="1" ht="12" outlineLevel="1">
      <c r="A118" s="100">
        <v>3</v>
      </c>
      <c r="B118" s="101" t="s">
        <v>2887</v>
      </c>
      <c r="C118" s="102" t="s">
        <v>1514</v>
      </c>
      <c r="D118" s="103" t="s">
        <v>1495</v>
      </c>
      <c r="E118" s="104">
        <v>39.200000000000003</v>
      </c>
      <c r="F118" s="119"/>
      <c r="G118" s="119"/>
      <c r="H118" s="106">
        <f t="shared" si="4"/>
        <v>0</v>
      </c>
    </row>
    <row r="119" spans="1:8" s="107" customFormat="1" ht="12" outlineLevel="1">
      <c r="A119" s="100">
        <v>4</v>
      </c>
      <c r="B119" s="101" t="s">
        <v>2888</v>
      </c>
      <c r="C119" s="102" t="s">
        <v>1554</v>
      </c>
      <c r="D119" s="103" t="s">
        <v>1495</v>
      </c>
      <c r="E119" s="104">
        <v>27.6</v>
      </c>
      <c r="F119" s="119"/>
      <c r="G119" s="119"/>
      <c r="H119" s="106">
        <f t="shared" si="4"/>
        <v>0</v>
      </c>
    </row>
    <row r="120" spans="1:8" s="99" customFormat="1" ht="56.25" customHeight="1">
      <c r="A120" s="94"/>
      <c r="B120" s="95" t="s">
        <v>2878</v>
      </c>
      <c r="C120" s="85" t="s">
        <v>2863</v>
      </c>
      <c r="D120" s="86" t="s">
        <v>1421</v>
      </c>
      <c r="E120" s="96"/>
      <c r="F120" s="97"/>
      <c r="G120" s="97"/>
      <c r="H120" s="98">
        <f>SUBTOTAL(9,H121)</f>
        <v>0</v>
      </c>
    </row>
    <row r="121" spans="1:8" s="107" customFormat="1" ht="12" outlineLevel="1">
      <c r="A121" s="100">
        <v>1</v>
      </c>
      <c r="B121" s="101" t="s">
        <v>3065</v>
      </c>
      <c r="C121" s="102" t="s">
        <v>1516</v>
      </c>
      <c r="D121" s="103" t="s">
        <v>5</v>
      </c>
      <c r="E121" s="104">
        <v>17.05</v>
      </c>
      <c r="F121" s="119"/>
      <c r="G121" s="119"/>
      <c r="H121" s="106">
        <f t="shared" ref="H121" si="6">E121*(F121+G121)</f>
        <v>0</v>
      </c>
    </row>
    <row r="122" spans="1:8" s="115" customFormat="1" ht="12" outlineLevel="1">
      <c r="A122" s="108"/>
      <c r="B122" s="109"/>
      <c r="C122" s="110"/>
      <c r="D122" s="111"/>
      <c r="E122" s="112"/>
      <c r="F122" s="113"/>
      <c r="G122" s="113"/>
      <c r="H122" s="114"/>
    </row>
    <row r="123" spans="1:8" s="99" customFormat="1" ht="20.25" customHeight="1">
      <c r="A123" s="94"/>
      <c r="B123" s="95" t="s">
        <v>2877</v>
      </c>
      <c r="C123" s="85" t="s">
        <v>2889</v>
      </c>
      <c r="D123" s="86" t="s">
        <v>1421</v>
      </c>
      <c r="E123" s="96"/>
      <c r="F123" s="97"/>
      <c r="G123" s="97"/>
      <c r="H123" s="98">
        <f>SUBTOTAL(9,H124:H126)</f>
        <v>0</v>
      </c>
    </row>
    <row r="124" spans="1:8" s="107" customFormat="1" ht="24" outlineLevel="1">
      <c r="A124" s="100">
        <v>1</v>
      </c>
      <c r="B124" s="101" t="s">
        <v>1555</v>
      </c>
      <c r="C124" s="116" t="s">
        <v>1556</v>
      </c>
      <c r="D124" s="117" t="s">
        <v>838</v>
      </c>
      <c r="E124" s="118">
        <v>1</v>
      </c>
      <c r="F124" s="119"/>
      <c r="G124" s="119"/>
      <c r="H124" s="106">
        <f t="shared" ref="H124:H173" si="7">E124*(F124+G124)</f>
        <v>0</v>
      </c>
    </row>
    <row r="125" spans="1:8" s="107" customFormat="1" ht="12" outlineLevel="1">
      <c r="A125" s="100">
        <v>2</v>
      </c>
      <c r="B125" s="101" t="s">
        <v>1557</v>
      </c>
      <c r="C125" s="102" t="s">
        <v>1449</v>
      </c>
      <c r="D125" s="103" t="s">
        <v>838</v>
      </c>
      <c r="E125" s="104">
        <v>1</v>
      </c>
      <c r="F125" s="119"/>
      <c r="G125" s="119"/>
      <c r="H125" s="106">
        <f t="shared" si="7"/>
        <v>0</v>
      </c>
    </row>
    <row r="126" spans="1:8" s="107" customFormat="1" ht="12" outlineLevel="1">
      <c r="A126" s="100">
        <v>3</v>
      </c>
      <c r="B126" s="101" t="s">
        <v>1558</v>
      </c>
      <c r="C126" s="102" t="s">
        <v>1451</v>
      </c>
      <c r="D126" s="103" t="s">
        <v>838</v>
      </c>
      <c r="E126" s="104">
        <v>1</v>
      </c>
      <c r="F126" s="119"/>
      <c r="G126" s="119"/>
      <c r="H126" s="106">
        <f t="shared" si="7"/>
        <v>0</v>
      </c>
    </row>
    <row r="127" spans="1:8" s="99" customFormat="1" ht="20.25" customHeight="1">
      <c r="A127" s="94"/>
      <c r="B127" s="95" t="s">
        <v>2906</v>
      </c>
      <c r="C127" s="85" t="s">
        <v>2890</v>
      </c>
      <c r="D127" s="86" t="s">
        <v>1421</v>
      </c>
      <c r="E127" s="96"/>
      <c r="F127" s="97"/>
      <c r="G127" s="97"/>
      <c r="H127" s="98">
        <f>SUBTOTAL(9,H128:H131)</f>
        <v>0</v>
      </c>
    </row>
    <row r="128" spans="1:8" s="107" customFormat="1" ht="24" outlineLevel="1">
      <c r="A128" s="100">
        <v>1</v>
      </c>
      <c r="B128" s="101" t="s">
        <v>1559</v>
      </c>
      <c r="C128" s="102" t="s">
        <v>1560</v>
      </c>
      <c r="D128" s="103" t="s">
        <v>838</v>
      </c>
      <c r="E128" s="104">
        <v>1</v>
      </c>
      <c r="F128" s="119"/>
      <c r="G128" s="119"/>
      <c r="H128" s="106">
        <f t="shared" si="7"/>
        <v>0</v>
      </c>
    </row>
    <row r="129" spans="1:8" s="107" customFormat="1" ht="12" outlineLevel="1">
      <c r="A129" s="100">
        <v>2</v>
      </c>
      <c r="B129" s="101" t="s">
        <v>1561</v>
      </c>
      <c r="C129" s="102" t="s">
        <v>1455</v>
      </c>
      <c r="D129" s="103" t="s">
        <v>838</v>
      </c>
      <c r="E129" s="104">
        <v>1</v>
      </c>
      <c r="F129" s="119"/>
      <c r="G129" s="119"/>
      <c r="H129" s="106">
        <f t="shared" si="7"/>
        <v>0</v>
      </c>
    </row>
    <row r="130" spans="1:8" s="107" customFormat="1" ht="12" outlineLevel="1">
      <c r="A130" s="100">
        <v>3</v>
      </c>
      <c r="B130" s="101" t="s">
        <v>1562</v>
      </c>
      <c r="C130" s="102" t="s">
        <v>1457</v>
      </c>
      <c r="D130" s="103" t="s">
        <v>838</v>
      </c>
      <c r="E130" s="104">
        <v>1</v>
      </c>
      <c r="F130" s="119"/>
      <c r="G130" s="119"/>
      <c r="H130" s="106">
        <f t="shared" si="7"/>
        <v>0</v>
      </c>
    </row>
    <row r="131" spans="1:8" s="107" customFormat="1" ht="12" outlineLevel="1">
      <c r="A131" s="100">
        <v>4</v>
      </c>
      <c r="B131" s="101" t="s">
        <v>1563</v>
      </c>
      <c r="C131" s="102" t="s">
        <v>1459</v>
      </c>
      <c r="D131" s="103" t="s">
        <v>2</v>
      </c>
      <c r="E131" s="104">
        <v>3</v>
      </c>
      <c r="F131" s="119"/>
      <c r="G131" s="119"/>
      <c r="H131" s="106">
        <f t="shared" si="7"/>
        <v>0</v>
      </c>
    </row>
    <row r="132" spans="1:8" s="99" customFormat="1" ht="30" customHeight="1">
      <c r="A132" s="94"/>
      <c r="B132" s="95" t="s">
        <v>2907</v>
      </c>
      <c r="C132" s="85" t="s">
        <v>2891</v>
      </c>
      <c r="D132" s="86" t="s">
        <v>1421</v>
      </c>
      <c r="E132" s="96"/>
      <c r="F132" s="97"/>
      <c r="G132" s="97"/>
      <c r="H132" s="98">
        <f>SUBTOTAL(9,H133:H134)</f>
        <v>0</v>
      </c>
    </row>
    <row r="133" spans="1:8" s="107" customFormat="1" ht="12" outlineLevel="1">
      <c r="A133" s="100">
        <v>1</v>
      </c>
      <c r="B133" s="101" t="s">
        <v>1564</v>
      </c>
      <c r="C133" s="102" t="s">
        <v>1565</v>
      </c>
      <c r="D133" s="103" t="s">
        <v>838</v>
      </c>
      <c r="E133" s="104">
        <v>4</v>
      </c>
      <c r="F133" s="119"/>
      <c r="G133" s="119"/>
      <c r="H133" s="106">
        <f t="shared" si="7"/>
        <v>0</v>
      </c>
    </row>
    <row r="134" spans="1:8" s="107" customFormat="1" ht="12" outlineLevel="1">
      <c r="A134" s="100">
        <v>2</v>
      </c>
      <c r="B134" s="101" t="s">
        <v>1566</v>
      </c>
      <c r="C134" s="102" t="s">
        <v>1567</v>
      </c>
      <c r="D134" s="103" t="s">
        <v>838</v>
      </c>
      <c r="E134" s="104">
        <v>4</v>
      </c>
      <c r="F134" s="119"/>
      <c r="G134" s="119"/>
      <c r="H134" s="106">
        <f t="shared" si="7"/>
        <v>0</v>
      </c>
    </row>
    <row r="135" spans="1:8" s="99" customFormat="1" ht="30" customHeight="1">
      <c r="A135" s="94"/>
      <c r="B135" s="95" t="s">
        <v>2908</v>
      </c>
      <c r="C135" s="85" t="s">
        <v>2892</v>
      </c>
      <c r="D135" s="86" t="s">
        <v>1421</v>
      </c>
      <c r="E135" s="96"/>
      <c r="F135" s="97"/>
      <c r="G135" s="97"/>
      <c r="H135" s="98">
        <f>SUBTOTAL(9,H136:H137)</f>
        <v>0</v>
      </c>
    </row>
    <row r="136" spans="1:8" s="107" customFormat="1" ht="12" outlineLevel="1">
      <c r="A136" s="100">
        <v>1</v>
      </c>
      <c r="B136" s="101" t="s">
        <v>1568</v>
      </c>
      <c r="C136" s="102" t="s">
        <v>1569</v>
      </c>
      <c r="D136" s="103" t="s">
        <v>838</v>
      </c>
      <c r="E136" s="104">
        <v>1</v>
      </c>
      <c r="F136" s="119"/>
      <c r="G136" s="119"/>
      <c r="H136" s="106">
        <f t="shared" si="7"/>
        <v>0</v>
      </c>
    </row>
    <row r="137" spans="1:8" s="107" customFormat="1" ht="24" outlineLevel="1">
      <c r="A137" s="100">
        <v>2</v>
      </c>
      <c r="B137" s="101" t="s">
        <v>1570</v>
      </c>
      <c r="C137" s="102" t="s">
        <v>1571</v>
      </c>
      <c r="D137" s="103" t="s">
        <v>838</v>
      </c>
      <c r="E137" s="104">
        <v>1</v>
      </c>
      <c r="F137" s="119"/>
      <c r="G137" s="119"/>
      <c r="H137" s="106">
        <f t="shared" si="7"/>
        <v>0</v>
      </c>
    </row>
    <row r="138" spans="1:8" s="99" customFormat="1" ht="30" customHeight="1">
      <c r="A138" s="94"/>
      <c r="B138" s="95" t="s">
        <v>2909</v>
      </c>
      <c r="C138" s="85" t="s">
        <v>2893</v>
      </c>
      <c r="D138" s="86" t="s">
        <v>1421</v>
      </c>
      <c r="E138" s="96"/>
      <c r="F138" s="97"/>
      <c r="G138" s="97"/>
      <c r="H138" s="98">
        <f>SUBTOTAL(9,H139:H140)</f>
        <v>0</v>
      </c>
    </row>
    <row r="139" spans="1:8" s="107" customFormat="1" ht="12" outlineLevel="1">
      <c r="A139" s="100">
        <v>1</v>
      </c>
      <c r="B139" s="101" t="s">
        <v>1572</v>
      </c>
      <c r="C139" s="102" t="s">
        <v>1573</v>
      </c>
      <c r="D139" s="103" t="s">
        <v>838</v>
      </c>
      <c r="E139" s="104">
        <v>2</v>
      </c>
      <c r="F139" s="119"/>
      <c r="G139" s="119"/>
      <c r="H139" s="106">
        <f t="shared" si="7"/>
        <v>0</v>
      </c>
    </row>
    <row r="140" spans="1:8" s="107" customFormat="1" ht="12" outlineLevel="1">
      <c r="A140" s="100">
        <v>2</v>
      </c>
      <c r="B140" s="101" t="s">
        <v>1574</v>
      </c>
      <c r="C140" s="102" t="s">
        <v>1575</v>
      </c>
      <c r="D140" s="103" t="s">
        <v>838</v>
      </c>
      <c r="E140" s="104">
        <v>1</v>
      </c>
      <c r="F140" s="119"/>
      <c r="G140" s="119"/>
      <c r="H140" s="106">
        <f t="shared" si="7"/>
        <v>0</v>
      </c>
    </row>
    <row r="141" spans="1:8" s="99" customFormat="1" ht="30" customHeight="1">
      <c r="A141" s="94"/>
      <c r="B141" s="95" t="s">
        <v>2910</v>
      </c>
      <c r="C141" s="85" t="s">
        <v>2894</v>
      </c>
      <c r="D141" s="86" t="s">
        <v>1421</v>
      </c>
      <c r="E141" s="96"/>
      <c r="F141" s="97"/>
      <c r="G141" s="97"/>
      <c r="H141" s="98">
        <f>SUBTOTAL(9,H142)</f>
        <v>0</v>
      </c>
    </row>
    <row r="142" spans="1:8" s="107" customFormat="1" ht="12" outlineLevel="1">
      <c r="A142" s="100">
        <v>1</v>
      </c>
      <c r="B142" s="101" t="s">
        <v>1576</v>
      </c>
      <c r="C142" s="102" t="s">
        <v>1577</v>
      </c>
      <c r="D142" s="103" t="s">
        <v>838</v>
      </c>
      <c r="E142" s="104">
        <v>2</v>
      </c>
      <c r="F142" s="119"/>
      <c r="G142" s="119"/>
      <c r="H142" s="106">
        <f>E142*(F142+G142)</f>
        <v>0</v>
      </c>
    </row>
    <row r="143" spans="1:8" s="99" customFormat="1" ht="30" customHeight="1">
      <c r="A143" s="94"/>
      <c r="B143" s="95" t="s">
        <v>2911</v>
      </c>
      <c r="C143" s="85" t="s">
        <v>2895</v>
      </c>
      <c r="D143" s="86" t="s">
        <v>1421</v>
      </c>
      <c r="E143" s="96"/>
      <c r="F143" s="97"/>
      <c r="G143" s="97"/>
      <c r="H143" s="98">
        <f>SUBTOTAL(9,H144)</f>
        <v>0</v>
      </c>
    </row>
    <row r="144" spans="1:8" s="107" customFormat="1" ht="12" outlineLevel="1">
      <c r="A144" s="100">
        <v>1</v>
      </c>
      <c r="B144" s="101" t="s">
        <v>1578</v>
      </c>
      <c r="C144" s="102" t="s">
        <v>1485</v>
      </c>
      <c r="D144" s="103" t="s">
        <v>838</v>
      </c>
      <c r="E144" s="104">
        <v>1</v>
      </c>
      <c r="F144" s="119"/>
      <c r="G144" s="119"/>
      <c r="H144" s="106">
        <f t="shared" si="7"/>
        <v>0</v>
      </c>
    </row>
    <row r="145" spans="1:8" s="99" customFormat="1" ht="30" customHeight="1">
      <c r="A145" s="94"/>
      <c r="B145" s="95" t="s">
        <v>2912</v>
      </c>
      <c r="C145" s="85" t="s">
        <v>2896</v>
      </c>
      <c r="D145" s="86" t="s">
        <v>1421</v>
      </c>
      <c r="E145" s="96"/>
      <c r="F145" s="97"/>
      <c r="G145" s="97"/>
      <c r="H145" s="98">
        <f>SUBTOTAL(9,H146:H148)</f>
        <v>0</v>
      </c>
    </row>
    <row r="146" spans="1:8" s="107" customFormat="1" ht="12" outlineLevel="1">
      <c r="A146" s="100">
        <v>1</v>
      </c>
      <c r="B146" s="101" t="s">
        <v>1579</v>
      </c>
      <c r="C146" s="102" t="s">
        <v>1580</v>
      </c>
      <c r="D146" s="103" t="s">
        <v>838</v>
      </c>
      <c r="E146" s="104">
        <v>10</v>
      </c>
      <c r="F146" s="119"/>
      <c r="G146" s="119"/>
      <c r="H146" s="106">
        <f t="shared" si="7"/>
        <v>0</v>
      </c>
    </row>
    <row r="147" spans="1:8" s="107" customFormat="1" ht="12" outlineLevel="1">
      <c r="A147" s="100">
        <v>2</v>
      </c>
      <c r="B147" s="101" t="s">
        <v>1581</v>
      </c>
      <c r="C147" s="102" t="s">
        <v>1582</v>
      </c>
      <c r="D147" s="103" t="s">
        <v>838</v>
      </c>
      <c r="E147" s="104">
        <v>3</v>
      </c>
      <c r="F147" s="119"/>
      <c r="G147" s="119"/>
      <c r="H147" s="106">
        <f t="shared" si="7"/>
        <v>0</v>
      </c>
    </row>
    <row r="148" spans="1:8" s="107" customFormat="1" ht="12" outlineLevel="1">
      <c r="A148" s="100">
        <v>3</v>
      </c>
      <c r="B148" s="101" t="s">
        <v>1583</v>
      </c>
      <c r="C148" s="102" t="s">
        <v>1584</v>
      </c>
      <c r="D148" s="103" t="s">
        <v>838</v>
      </c>
      <c r="E148" s="104">
        <v>2</v>
      </c>
      <c r="F148" s="119"/>
      <c r="G148" s="119"/>
      <c r="H148" s="106">
        <f t="shared" si="7"/>
        <v>0</v>
      </c>
    </row>
    <row r="149" spans="1:8" s="99" customFormat="1" ht="30" customHeight="1">
      <c r="A149" s="94"/>
      <c r="B149" s="95" t="s">
        <v>2913</v>
      </c>
      <c r="C149" s="85" t="s">
        <v>2897</v>
      </c>
      <c r="D149" s="86" t="s">
        <v>1421</v>
      </c>
      <c r="E149" s="96"/>
      <c r="F149" s="97"/>
      <c r="G149" s="97"/>
      <c r="H149" s="98">
        <f>SUBTOTAL(9,H150)</f>
        <v>0</v>
      </c>
    </row>
    <row r="150" spans="1:8" s="107" customFormat="1" ht="12" outlineLevel="1">
      <c r="A150" s="100">
        <v>1</v>
      </c>
      <c r="B150" s="101" t="s">
        <v>1585</v>
      </c>
      <c r="C150" s="102" t="s">
        <v>1586</v>
      </c>
      <c r="D150" s="103" t="s">
        <v>838</v>
      </c>
      <c r="E150" s="104">
        <v>1</v>
      </c>
      <c r="F150" s="119"/>
      <c r="G150" s="119"/>
      <c r="H150" s="106">
        <f t="shared" si="7"/>
        <v>0</v>
      </c>
    </row>
    <row r="151" spans="1:8" s="99" customFormat="1" ht="30" customHeight="1">
      <c r="A151" s="94"/>
      <c r="B151" s="95" t="s">
        <v>2914</v>
      </c>
      <c r="C151" s="85" t="s">
        <v>2898</v>
      </c>
      <c r="D151" s="86" t="s">
        <v>1421</v>
      </c>
      <c r="E151" s="96"/>
      <c r="F151" s="97"/>
      <c r="G151" s="97"/>
      <c r="H151" s="98">
        <f>SUBTOTAL(9,H152)</f>
        <v>0</v>
      </c>
    </row>
    <row r="152" spans="1:8" s="107" customFormat="1" ht="12" outlineLevel="1">
      <c r="A152" s="100">
        <v>1</v>
      </c>
      <c r="B152" s="101" t="s">
        <v>1587</v>
      </c>
      <c r="C152" s="102" t="s">
        <v>1497</v>
      </c>
      <c r="D152" s="103" t="s">
        <v>1495</v>
      </c>
      <c r="E152" s="104">
        <v>0.6</v>
      </c>
      <c r="F152" s="119"/>
      <c r="G152" s="119"/>
      <c r="H152" s="106">
        <f t="shared" si="7"/>
        <v>0</v>
      </c>
    </row>
    <row r="153" spans="1:8" s="99" customFormat="1" ht="30" customHeight="1">
      <c r="A153" s="94"/>
      <c r="B153" s="95" t="s">
        <v>2915</v>
      </c>
      <c r="C153" s="85" t="s">
        <v>2899</v>
      </c>
      <c r="D153" s="86" t="s">
        <v>1421</v>
      </c>
      <c r="E153" s="96"/>
      <c r="F153" s="97"/>
      <c r="G153" s="97"/>
      <c r="H153" s="98">
        <f>SUBTOTAL(9,H154)</f>
        <v>0</v>
      </c>
    </row>
    <row r="154" spans="1:8" s="107" customFormat="1" ht="12" outlineLevel="1">
      <c r="A154" s="100">
        <v>1</v>
      </c>
      <c r="B154" s="101" t="s">
        <v>1588</v>
      </c>
      <c r="C154" s="102" t="s">
        <v>1526</v>
      </c>
      <c r="D154" s="103" t="s">
        <v>838</v>
      </c>
      <c r="E154" s="104">
        <v>1</v>
      </c>
      <c r="F154" s="119"/>
      <c r="G154" s="119"/>
      <c r="H154" s="106">
        <f t="shared" si="7"/>
        <v>0</v>
      </c>
    </row>
    <row r="155" spans="1:8" s="99" customFormat="1" ht="30" customHeight="1">
      <c r="A155" s="94"/>
      <c r="B155" s="95" t="s">
        <v>2916</v>
      </c>
      <c r="C155" s="85" t="s">
        <v>2896</v>
      </c>
      <c r="D155" s="86" t="s">
        <v>1421</v>
      </c>
      <c r="E155" s="96"/>
      <c r="F155" s="97"/>
      <c r="G155" s="97"/>
      <c r="H155" s="98">
        <f>SUBTOTAL(9,H156)</f>
        <v>0</v>
      </c>
    </row>
    <row r="156" spans="1:8" s="107" customFormat="1" ht="12" outlineLevel="1">
      <c r="A156" s="100">
        <v>1</v>
      </c>
      <c r="B156" s="101" t="s">
        <v>1589</v>
      </c>
      <c r="C156" s="102" t="s">
        <v>1590</v>
      </c>
      <c r="D156" s="103" t="s">
        <v>838</v>
      </c>
      <c r="E156" s="104">
        <v>5</v>
      </c>
      <c r="F156" s="119"/>
      <c r="G156" s="119"/>
      <c r="H156" s="106">
        <f t="shared" si="7"/>
        <v>0</v>
      </c>
    </row>
    <row r="157" spans="1:8" s="99" customFormat="1" ht="30" customHeight="1">
      <c r="A157" s="94"/>
      <c r="B157" s="95" t="s">
        <v>2917</v>
      </c>
      <c r="C157" s="85" t="s">
        <v>2900</v>
      </c>
      <c r="D157" s="86" t="s">
        <v>1421</v>
      </c>
      <c r="E157" s="96"/>
      <c r="F157" s="97"/>
      <c r="G157" s="97"/>
      <c r="H157" s="98">
        <f>SUBTOTAL(9,H158:H162)</f>
        <v>0</v>
      </c>
    </row>
    <row r="158" spans="1:8" s="107" customFormat="1" ht="12" outlineLevel="1">
      <c r="A158" s="100">
        <v>1</v>
      </c>
      <c r="B158" s="101" t="s">
        <v>2923</v>
      </c>
      <c r="C158" s="102" t="s">
        <v>1591</v>
      </c>
      <c r="D158" s="103" t="s">
        <v>1495</v>
      </c>
      <c r="E158" s="104">
        <v>0.6</v>
      </c>
      <c r="F158" s="119"/>
      <c r="G158" s="119"/>
      <c r="H158" s="106">
        <f t="shared" si="7"/>
        <v>0</v>
      </c>
    </row>
    <row r="159" spans="1:8" s="107" customFormat="1" ht="12" outlineLevel="1">
      <c r="A159" s="100">
        <v>2</v>
      </c>
      <c r="B159" s="101" t="s">
        <v>2924</v>
      </c>
      <c r="C159" s="102" t="s">
        <v>1592</v>
      </c>
      <c r="D159" s="103" t="s">
        <v>1495</v>
      </c>
      <c r="E159" s="104">
        <v>1.6</v>
      </c>
      <c r="F159" s="119"/>
      <c r="G159" s="119"/>
      <c r="H159" s="106">
        <f t="shared" si="7"/>
        <v>0</v>
      </c>
    </row>
    <row r="160" spans="1:8" s="107" customFormat="1" ht="12" outlineLevel="1">
      <c r="A160" s="100">
        <v>3</v>
      </c>
      <c r="B160" s="101" t="s">
        <v>2925</v>
      </c>
      <c r="C160" s="102" t="s">
        <v>1593</v>
      </c>
      <c r="D160" s="103" t="s">
        <v>1495</v>
      </c>
      <c r="E160" s="104">
        <v>11</v>
      </c>
      <c r="F160" s="119"/>
      <c r="G160" s="119"/>
      <c r="H160" s="106">
        <f t="shared" si="7"/>
        <v>0</v>
      </c>
    </row>
    <row r="161" spans="1:8" s="107" customFormat="1" ht="12" outlineLevel="1">
      <c r="A161" s="100">
        <v>4</v>
      </c>
      <c r="B161" s="101" t="s">
        <v>2926</v>
      </c>
      <c r="C161" s="102" t="s">
        <v>1507</v>
      </c>
      <c r="D161" s="103" t="s">
        <v>1495</v>
      </c>
      <c r="E161" s="104">
        <v>27.2</v>
      </c>
      <c r="F161" s="119"/>
      <c r="G161" s="119"/>
      <c r="H161" s="106">
        <f t="shared" si="7"/>
        <v>0</v>
      </c>
    </row>
    <row r="162" spans="1:8" s="107" customFormat="1" ht="12" outlineLevel="1">
      <c r="A162" s="100">
        <v>5</v>
      </c>
      <c r="B162" s="101" t="s">
        <v>2927</v>
      </c>
      <c r="C162" s="102" t="s">
        <v>1551</v>
      </c>
      <c r="D162" s="103" t="s">
        <v>1495</v>
      </c>
      <c r="E162" s="104">
        <v>10.4</v>
      </c>
      <c r="F162" s="119"/>
      <c r="G162" s="119"/>
      <c r="H162" s="106">
        <f t="shared" si="7"/>
        <v>0</v>
      </c>
    </row>
    <row r="163" spans="1:8" s="99" customFormat="1" ht="30" customHeight="1">
      <c r="A163" s="94"/>
      <c r="B163" s="95" t="s">
        <v>2918</v>
      </c>
      <c r="C163" s="85" t="s">
        <v>2901</v>
      </c>
      <c r="D163" s="86" t="s">
        <v>1421</v>
      </c>
      <c r="E163" s="96"/>
      <c r="F163" s="97"/>
      <c r="G163" s="97"/>
      <c r="H163" s="98">
        <f>SUBTOTAL(9,H164)</f>
        <v>0</v>
      </c>
    </row>
    <row r="164" spans="1:8" s="107" customFormat="1" ht="12" outlineLevel="1">
      <c r="A164" s="100">
        <v>1</v>
      </c>
      <c r="B164" s="101" t="s">
        <v>2929</v>
      </c>
      <c r="C164" s="102" t="s">
        <v>1511</v>
      </c>
      <c r="D164" s="103" t="s">
        <v>838</v>
      </c>
      <c r="E164" s="104">
        <v>1</v>
      </c>
      <c r="F164" s="119"/>
      <c r="G164" s="119"/>
      <c r="H164" s="106">
        <f t="shared" ref="H164:H167" si="8">E164*(F164+G164)</f>
        <v>0</v>
      </c>
    </row>
    <row r="165" spans="1:8" s="99" customFormat="1" ht="30" customHeight="1">
      <c r="A165" s="94"/>
      <c r="B165" s="95" t="s">
        <v>2919</v>
      </c>
      <c r="C165" s="85" t="s">
        <v>2902</v>
      </c>
      <c r="D165" s="86" t="s">
        <v>1421</v>
      </c>
      <c r="E165" s="96"/>
      <c r="F165" s="97"/>
      <c r="G165" s="97"/>
      <c r="H165" s="98">
        <f>SUBTOTAL(9,H166:H167)</f>
        <v>0</v>
      </c>
    </row>
    <row r="166" spans="1:8" s="107" customFormat="1" ht="12" outlineLevel="1">
      <c r="A166" s="100">
        <v>1</v>
      </c>
      <c r="B166" s="101" t="s">
        <v>2928</v>
      </c>
      <c r="C166" s="102" t="s">
        <v>1552</v>
      </c>
      <c r="D166" s="103" t="s">
        <v>1495</v>
      </c>
      <c r="E166" s="104">
        <v>3.6</v>
      </c>
      <c r="F166" s="119"/>
      <c r="G166" s="119"/>
      <c r="H166" s="106">
        <f t="shared" si="8"/>
        <v>0</v>
      </c>
    </row>
    <row r="167" spans="1:8" s="107" customFormat="1" ht="12" outlineLevel="1">
      <c r="A167" s="100">
        <v>2</v>
      </c>
      <c r="B167" s="101" t="s">
        <v>2930</v>
      </c>
      <c r="C167" s="102" t="s">
        <v>1594</v>
      </c>
      <c r="D167" s="103" t="s">
        <v>1495</v>
      </c>
      <c r="E167" s="104">
        <v>13</v>
      </c>
      <c r="F167" s="119"/>
      <c r="G167" s="119"/>
      <c r="H167" s="106">
        <f t="shared" si="8"/>
        <v>0</v>
      </c>
    </row>
    <row r="168" spans="1:8" s="99" customFormat="1" ht="53.25" customHeight="1">
      <c r="A168" s="94"/>
      <c r="B168" s="95" t="s">
        <v>2920</v>
      </c>
      <c r="C168" s="85" t="s">
        <v>2903</v>
      </c>
      <c r="D168" s="86" t="s">
        <v>1421</v>
      </c>
      <c r="E168" s="96"/>
      <c r="F168" s="97"/>
      <c r="G168" s="97"/>
      <c r="H168" s="98">
        <f>SUBTOTAL(9,H169)</f>
        <v>0</v>
      </c>
    </row>
    <row r="169" spans="1:8" s="107" customFormat="1" ht="12" outlineLevel="1">
      <c r="A169" s="100">
        <v>1</v>
      </c>
      <c r="B169" s="101" t="s">
        <v>3066</v>
      </c>
      <c r="C169" s="102" t="s">
        <v>1516</v>
      </c>
      <c r="D169" s="103" t="s">
        <v>5</v>
      </c>
      <c r="E169" s="104">
        <v>33</v>
      </c>
      <c r="F169" s="119"/>
      <c r="G169" s="119"/>
      <c r="H169" s="106">
        <f t="shared" si="7"/>
        <v>0</v>
      </c>
    </row>
    <row r="170" spans="1:8" s="99" customFormat="1" ht="53.25" customHeight="1">
      <c r="A170" s="94"/>
      <c r="B170" s="95" t="s">
        <v>2921</v>
      </c>
      <c r="C170" s="85" t="s">
        <v>2904</v>
      </c>
      <c r="D170" s="86" t="s">
        <v>1421</v>
      </c>
      <c r="E170" s="96"/>
      <c r="F170" s="97"/>
      <c r="G170" s="97"/>
      <c r="H170" s="98">
        <f>SUBTOTAL(9,H171)</f>
        <v>0</v>
      </c>
    </row>
    <row r="171" spans="1:8" s="107" customFormat="1" ht="12" outlineLevel="1">
      <c r="A171" s="100">
        <v>1</v>
      </c>
      <c r="B171" s="101" t="s">
        <v>3067</v>
      </c>
      <c r="C171" s="102" t="s">
        <v>1517</v>
      </c>
      <c r="D171" s="103" t="s">
        <v>5</v>
      </c>
      <c r="E171" s="104">
        <v>18</v>
      </c>
      <c r="F171" s="119"/>
      <c r="G171" s="119"/>
      <c r="H171" s="106">
        <f t="shared" si="7"/>
        <v>0</v>
      </c>
    </row>
    <row r="172" spans="1:8" s="99" customFormat="1" ht="53.25" customHeight="1">
      <c r="A172" s="94"/>
      <c r="B172" s="95" t="s">
        <v>2922</v>
      </c>
      <c r="C172" s="85" t="s">
        <v>2905</v>
      </c>
      <c r="D172" s="86" t="s">
        <v>1421</v>
      </c>
      <c r="E172" s="96"/>
      <c r="F172" s="97"/>
      <c r="G172" s="97"/>
      <c r="H172" s="98">
        <f>SUBTOTAL(9,H173)</f>
        <v>0</v>
      </c>
    </row>
    <row r="173" spans="1:8" s="107" customFormat="1" ht="12" outlineLevel="1">
      <c r="A173" s="100">
        <v>1</v>
      </c>
      <c r="B173" s="101" t="s">
        <v>3068</v>
      </c>
      <c r="C173" s="102" t="s">
        <v>1518</v>
      </c>
      <c r="D173" s="103" t="s">
        <v>5</v>
      </c>
      <c r="E173" s="104">
        <v>24</v>
      </c>
      <c r="F173" s="119"/>
      <c r="G173" s="119"/>
      <c r="H173" s="106">
        <f t="shared" si="7"/>
        <v>0</v>
      </c>
    </row>
    <row r="174" spans="1:8" s="115" customFormat="1" ht="12" outlineLevel="1">
      <c r="A174" s="108"/>
      <c r="B174" s="109"/>
      <c r="C174" s="110"/>
      <c r="D174" s="111"/>
      <c r="E174" s="112"/>
      <c r="F174" s="113"/>
      <c r="G174" s="113"/>
      <c r="H174" s="114"/>
    </row>
    <row r="175" spans="1:8" s="99" customFormat="1" ht="16.5" customHeight="1">
      <c r="A175" s="94"/>
      <c r="B175" s="95" t="s">
        <v>2938</v>
      </c>
      <c r="C175" s="95" t="s">
        <v>2931</v>
      </c>
      <c r="D175" s="86" t="s">
        <v>1421</v>
      </c>
      <c r="E175" s="96"/>
      <c r="F175" s="97"/>
      <c r="G175" s="97"/>
      <c r="H175" s="98">
        <f>SUBTOTAL(9,H176)</f>
        <v>0</v>
      </c>
    </row>
    <row r="176" spans="1:8" s="107" customFormat="1" ht="12" outlineLevel="1">
      <c r="A176" s="100">
        <v>1</v>
      </c>
      <c r="B176" s="101" t="s">
        <v>1595</v>
      </c>
      <c r="C176" s="116" t="s">
        <v>1596</v>
      </c>
      <c r="D176" s="117" t="s">
        <v>838</v>
      </c>
      <c r="E176" s="118">
        <v>1</v>
      </c>
      <c r="F176" s="119"/>
      <c r="G176" s="119"/>
      <c r="H176" s="106">
        <f t="shared" ref="H176" si="9">E176*(F176+G176)</f>
        <v>0</v>
      </c>
    </row>
    <row r="177" spans="1:8" s="99" customFormat="1" ht="16.5" customHeight="1">
      <c r="A177" s="94"/>
      <c r="B177" s="95" t="s">
        <v>2939</v>
      </c>
      <c r="C177" s="95" t="s">
        <v>2932</v>
      </c>
      <c r="D177" s="86" t="s">
        <v>1421</v>
      </c>
      <c r="E177" s="96"/>
      <c r="F177" s="97"/>
      <c r="G177" s="97"/>
      <c r="H177" s="98">
        <f>SUBTOTAL(9,H178)</f>
        <v>0</v>
      </c>
    </row>
    <row r="178" spans="1:8" s="107" customFormat="1" ht="12" outlineLevel="1">
      <c r="A178" s="100">
        <v>1</v>
      </c>
      <c r="B178" s="101" t="s">
        <v>1597</v>
      </c>
      <c r="C178" s="102" t="s">
        <v>1598</v>
      </c>
      <c r="D178" s="103" t="s">
        <v>838</v>
      </c>
      <c r="E178" s="104">
        <v>2</v>
      </c>
      <c r="F178" s="119"/>
      <c r="G178" s="119"/>
      <c r="H178" s="106">
        <f t="shared" ref="H178" si="10">E178*(F178+G178)</f>
        <v>0</v>
      </c>
    </row>
    <row r="179" spans="1:8" s="99" customFormat="1" ht="16.5" customHeight="1">
      <c r="A179" s="94"/>
      <c r="B179" s="95" t="s">
        <v>2940</v>
      </c>
      <c r="C179" s="95" t="s">
        <v>2933</v>
      </c>
      <c r="D179" s="86" t="s">
        <v>1421</v>
      </c>
      <c r="E179" s="96"/>
      <c r="F179" s="97"/>
      <c r="G179" s="97"/>
      <c r="H179" s="98">
        <f>SUBTOTAL(9,H180)</f>
        <v>0</v>
      </c>
    </row>
    <row r="180" spans="1:8" s="107" customFormat="1" ht="12" outlineLevel="1">
      <c r="A180" s="100">
        <v>1</v>
      </c>
      <c r="B180" s="101" t="s">
        <v>1599</v>
      </c>
      <c r="C180" s="102" t="s">
        <v>1600</v>
      </c>
      <c r="D180" s="103" t="s">
        <v>838</v>
      </c>
      <c r="E180" s="104">
        <v>1</v>
      </c>
      <c r="F180" s="119"/>
      <c r="G180" s="119"/>
      <c r="H180" s="106">
        <f t="shared" ref="H180" si="11">E180*(F180+G180)</f>
        <v>0</v>
      </c>
    </row>
    <row r="181" spans="1:8" s="99" customFormat="1" ht="16.5" customHeight="1">
      <c r="A181" s="94"/>
      <c r="B181" s="95" t="s">
        <v>2941</v>
      </c>
      <c r="C181" s="95" t="s">
        <v>2934</v>
      </c>
      <c r="D181" s="86" t="s">
        <v>1421</v>
      </c>
      <c r="E181" s="96"/>
      <c r="F181" s="97"/>
      <c r="G181" s="97"/>
      <c r="H181" s="98">
        <f>SUBTOTAL(9,H182)</f>
        <v>0</v>
      </c>
    </row>
    <row r="182" spans="1:8" s="107" customFormat="1" ht="12" outlineLevel="1">
      <c r="A182" s="100">
        <v>1</v>
      </c>
      <c r="B182" s="101" t="s">
        <v>1601</v>
      </c>
      <c r="C182" s="102" t="s">
        <v>1602</v>
      </c>
      <c r="D182" s="103" t="s">
        <v>838</v>
      </c>
      <c r="E182" s="104">
        <v>1</v>
      </c>
      <c r="F182" s="119"/>
      <c r="G182" s="119"/>
      <c r="H182" s="106">
        <f t="shared" ref="H182" si="12">E182*(F182+G182)</f>
        <v>0</v>
      </c>
    </row>
    <row r="183" spans="1:8" s="99" customFormat="1" ht="27.75" customHeight="1">
      <c r="A183" s="94"/>
      <c r="B183" s="95" t="s">
        <v>2942</v>
      </c>
      <c r="C183" s="85" t="s">
        <v>2935</v>
      </c>
      <c r="D183" s="86" t="s">
        <v>1421</v>
      </c>
      <c r="E183" s="96"/>
      <c r="F183" s="97"/>
      <c r="G183" s="97"/>
      <c r="H183" s="98">
        <f>SUBTOTAL(9,H184)</f>
        <v>0</v>
      </c>
    </row>
    <row r="184" spans="1:8" s="107" customFormat="1" ht="24" outlineLevel="1">
      <c r="A184" s="100">
        <v>1</v>
      </c>
      <c r="B184" s="101" t="s">
        <v>1603</v>
      </c>
      <c r="C184" s="270" t="s">
        <v>2436</v>
      </c>
      <c r="D184" s="103" t="s">
        <v>838</v>
      </c>
      <c r="E184" s="104">
        <v>1</v>
      </c>
      <c r="F184" s="119"/>
      <c r="G184" s="119"/>
      <c r="H184" s="106">
        <f t="shared" ref="H184" si="13">E184*(F184+G184)</f>
        <v>0</v>
      </c>
    </row>
    <row r="185" spans="1:8" s="99" customFormat="1" ht="16.5" customHeight="1">
      <c r="A185" s="94"/>
      <c r="B185" s="95" t="s">
        <v>2943</v>
      </c>
      <c r="C185" s="95" t="s">
        <v>2936</v>
      </c>
      <c r="D185" s="86" t="s">
        <v>1421</v>
      </c>
      <c r="E185" s="96"/>
      <c r="F185" s="97"/>
      <c r="G185" s="97"/>
      <c r="H185" s="98">
        <f>SUBTOTAL(9,H186:H187)</f>
        <v>0</v>
      </c>
    </row>
    <row r="186" spans="1:8" s="107" customFormat="1" ht="12" outlineLevel="1">
      <c r="A186" s="100">
        <v>1</v>
      </c>
      <c r="B186" s="101" t="s">
        <v>2945</v>
      </c>
      <c r="C186" s="102" t="s">
        <v>1604</v>
      </c>
      <c r="D186" s="103" t="s">
        <v>1495</v>
      </c>
      <c r="E186" s="104">
        <v>0.2</v>
      </c>
      <c r="F186" s="119"/>
      <c r="G186" s="119"/>
      <c r="H186" s="106">
        <f t="shared" ref="H186:H187" si="14">E186*(F186+G186)</f>
        <v>0</v>
      </c>
    </row>
    <row r="187" spans="1:8" s="107" customFormat="1" ht="12" outlineLevel="1">
      <c r="A187" s="100">
        <v>2</v>
      </c>
      <c r="B187" s="101" t="s">
        <v>2946</v>
      </c>
      <c r="C187" s="102" t="s">
        <v>1594</v>
      </c>
      <c r="D187" s="103" t="s">
        <v>1495</v>
      </c>
      <c r="E187" s="104">
        <v>17.600000000000001</v>
      </c>
      <c r="F187" s="119"/>
      <c r="G187" s="119"/>
      <c r="H187" s="106">
        <f t="shared" si="14"/>
        <v>0</v>
      </c>
    </row>
    <row r="188" spans="1:8" s="99" customFormat="1" ht="16.5" customHeight="1">
      <c r="A188" s="94"/>
      <c r="B188" s="95" t="s">
        <v>2944</v>
      </c>
      <c r="C188" s="95" t="s">
        <v>2937</v>
      </c>
      <c r="D188" s="86" t="s">
        <v>1421</v>
      </c>
      <c r="E188" s="96"/>
      <c r="F188" s="97"/>
      <c r="G188" s="97"/>
      <c r="H188" s="98">
        <f>SUBTOTAL(9,H189)</f>
        <v>0</v>
      </c>
    </row>
    <row r="189" spans="1:8" s="107" customFormat="1" ht="12" outlineLevel="1">
      <c r="A189" s="100">
        <v>1</v>
      </c>
      <c r="B189" s="101" t="s">
        <v>2947</v>
      </c>
      <c r="C189" s="102" t="s">
        <v>1605</v>
      </c>
      <c r="D189" s="103" t="s">
        <v>838</v>
      </c>
      <c r="E189" s="104">
        <v>1</v>
      </c>
      <c r="F189" s="119"/>
      <c r="G189" s="119"/>
      <c r="H189" s="106">
        <f t="shared" ref="H189" si="15">E189*(F189+G189)</f>
        <v>0</v>
      </c>
    </row>
    <row r="190" spans="1:8" s="115" customFormat="1" ht="12" outlineLevel="1">
      <c r="A190" s="108"/>
      <c r="B190" s="109"/>
      <c r="C190" s="110"/>
      <c r="D190" s="111"/>
      <c r="E190" s="112"/>
      <c r="F190" s="113"/>
      <c r="G190" s="113"/>
      <c r="H190" s="114"/>
    </row>
    <row r="191" spans="1:8" s="99" customFormat="1" ht="25.5" customHeight="1">
      <c r="A191" s="94"/>
      <c r="B191" s="95" t="s">
        <v>2948</v>
      </c>
      <c r="C191" s="85" t="s">
        <v>2953</v>
      </c>
      <c r="D191" s="86" t="s">
        <v>1421</v>
      </c>
      <c r="E191" s="96"/>
      <c r="F191" s="97"/>
      <c r="G191" s="97"/>
      <c r="H191" s="98">
        <f>SUBTOTAL(9,H192:H200)</f>
        <v>0</v>
      </c>
    </row>
    <row r="192" spans="1:8" s="107" customFormat="1" ht="12" outlineLevel="1">
      <c r="A192" s="100">
        <v>1</v>
      </c>
      <c r="B192" s="101" t="s">
        <v>2949</v>
      </c>
      <c r="C192" s="116" t="s">
        <v>1606</v>
      </c>
      <c r="D192" s="117" t="s">
        <v>1607</v>
      </c>
      <c r="E192" s="118">
        <v>20</v>
      </c>
      <c r="F192" s="119"/>
      <c r="G192" s="119"/>
      <c r="H192" s="106">
        <f t="shared" ref="H192:H199" si="16">E192*(F192+G192)</f>
        <v>0</v>
      </c>
    </row>
    <row r="193" spans="1:8" s="107" customFormat="1" ht="12" outlineLevel="1">
      <c r="A193" s="100">
        <v>2</v>
      </c>
      <c r="B193" s="101" t="s">
        <v>2950</v>
      </c>
      <c r="C193" s="102" t="s">
        <v>1608</v>
      </c>
      <c r="D193" s="103" t="s">
        <v>1607</v>
      </c>
      <c r="E193" s="104">
        <v>30</v>
      </c>
      <c r="F193" s="119"/>
      <c r="G193" s="119"/>
      <c r="H193" s="106">
        <f t="shared" si="16"/>
        <v>0</v>
      </c>
    </row>
    <row r="194" spans="1:8" s="107" customFormat="1" ht="12" outlineLevel="1">
      <c r="A194" s="100">
        <v>3</v>
      </c>
      <c r="B194" s="101" t="s">
        <v>2951</v>
      </c>
      <c r="C194" s="102" t="s">
        <v>1609</v>
      </c>
      <c r="D194" s="103" t="s">
        <v>1607</v>
      </c>
      <c r="E194" s="104">
        <v>3</v>
      </c>
      <c r="F194" s="119"/>
      <c r="G194" s="119"/>
      <c r="H194" s="106">
        <f t="shared" si="16"/>
        <v>0</v>
      </c>
    </row>
    <row r="195" spans="1:8" s="107" customFormat="1" ht="12" outlineLevel="1">
      <c r="A195" s="100">
        <v>4</v>
      </c>
      <c r="B195" s="101" t="s">
        <v>2952</v>
      </c>
      <c r="C195" s="102" t="s">
        <v>1610</v>
      </c>
      <c r="D195" s="103" t="s">
        <v>1607</v>
      </c>
      <c r="E195" s="104">
        <v>6</v>
      </c>
      <c r="F195" s="119"/>
      <c r="G195" s="119"/>
      <c r="H195" s="106">
        <f t="shared" si="16"/>
        <v>0</v>
      </c>
    </row>
    <row r="196" spans="1:8" s="107" customFormat="1" ht="12" outlineLevel="1">
      <c r="A196" s="100">
        <v>5</v>
      </c>
      <c r="B196" s="101" t="s">
        <v>3159</v>
      </c>
      <c r="C196" s="102" t="s">
        <v>1611</v>
      </c>
      <c r="D196" s="103" t="s">
        <v>1607</v>
      </c>
      <c r="E196" s="104">
        <v>12</v>
      </c>
      <c r="F196" s="119"/>
      <c r="G196" s="119"/>
      <c r="H196" s="106">
        <f t="shared" si="16"/>
        <v>0</v>
      </c>
    </row>
    <row r="197" spans="1:8" s="107" customFormat="1" ht="12" outlineLevel="1">
      <c r="A197" s="100">
        <v>6</v>
      </c>
      <c r="B197" s="101" t="s">
        <v>3160</v>
      </c>
      <c r="C197" s="102" t="s">
        <v>1609</v>
      </c>
      <c r="D197" s="103" t="s">
        <v>1607</v>
      </c>
      <c r="E197" s="104">
        <v>3</v>
      </c>
      <c r="F197" s="119"/>
      <c r="G197" s="119"/>
      <c r="H197" s="106">
        <f t="shared" si="16"/>
        <v>0</v>
      </c>
    </row>
    <row r="198" spans="1:8" s="107" customFormat="1" ht="12" outlineLevel="1">
      <c r="A198" s="100">
        <v>7</v>
      </c>
      <c r="B198" s="101" t="s">
        <v>3161</v>
      </c>
      <c r="C198" s="102" t="s">
        <v>1612</v>
      </c>
      <c r="D198" s="103" t="s">
        <v>838</v>
      </c>
      <c r="E198" s="104">
        <v>1</v>
      </c>
      <c r="F198" s="119"/>
      <c r="G198" s="119"/>
      <c r="H198" s="106">
        <f t="shared" si="16"/>
        <v>0</v>
      </c>
    </row>
    <row r="199" spans="1:8" s="107" customFormat="1" ht="12" outlineLevel="1">
      <c r="A199" s="100">
        <v>8</v>
      </c>
      <c r="B199" s="101" t="s">
        <v>3162</v>
      </c>
      <c r="C199" s="102" t="s">
        <v>1609</v>
      </c>
      <c r="D199" s="103" t="s">
        <v>1607</v>
      </c>
      <c r="E199" s="104">
        <v>2</v>
      </c>
      <c r="F199" s="119"/>
      <c r="G199" s="119"/>
      <c r="H199" s="106">
        <f t="shared" si="16"/>
        <v>0</v>
      </c>
    </row>
    <row r="200" spans="1:8" s="115" customFormat="1" ht="12" outlineLevel="1">
      <c r="A200" s="108"/>
      <c r="B200" s="109"/>
      <c r="C200" s="110"/>
      <c r="D200" s="111"/>
      <c r="E200" s="112"/>
      <c r="F200" s="113"/>
      <c r="G200" s="113"/>
      <c r="H200" s="114"/>
    </row>
  </sheetData>
  <pageMargins left="0.70866141732283472" right="0.70866141732283472" top="0.78740157480314965" bottom="0.51181102362204722" header="0.31496062992125984" footer="0.23622047244094491"/>
  <pageSetup paperSize="9" scale="82" fitToHeight="500" orientation="landscape" r:id="rId1"/>
  <headerFooter>
    <oddFooter>&amp;C&amp;9&amp;P / &amp;N&amp;R&amp;A</oddFooter>
  </headerFooter>
  <rowBreaks count="1" manualBreakCount="1">
    <brk id="17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1"/>
  <sheetViews>
    <sheetView showGridLines="0" view="pageBreakPreview" zoomScaleNormal="100" zoomScaleSheetLayoutView="100" workbookViewId="0">
      <pane ySplit="3" topLeftCell="A4" activePane="bottomLeft" state="frozen"/>
      <selection activeCell="A4" sqref="A4"/>
      <selection pane="bottomLeft" activeCell="C2" sqref="C2"/>
    </sheetView>
  </sheetViews>
  <sheetFormatPr defaultRowHeight="12.75" outlineLevelRow="1"/>
  <cols>
    <col min="1" max="1" width="5.140625" style="87" customWidth="1"/>
    <col min="2" max="2" width="12.7109375" style="87" customWidth="1"/>
    <col min="3" max="3" width="58.8554687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3" t="s">
        <v>2247</v>
      </c>
      <c r="D1" s="75"/>
      <c r="E1" s="76"/>
      <c r="F1" s="76"/>
      <c r="G1" s="77"/>
    </row>
    <row r="2" spans="1:10" s="79" customFormat="1" ht="21.6" customHeight="1">
      <c r="A2" s="74"/>
      <c r="B2" s="75"/>
      <c r="C2" s="75" t="s">
        <v>1613</v>
      </c>
      <c r="D2" s="75"/>
      <c r="E2" s="76"/>
      <c r="F2" s="76"/>
      <c r="G2" s="77"/>
    </row>
    <row r="3" spans="1:10" s="84" customFormat="1" ht="29.25" customHeight="1" thickBot="1">
      <c r="A3" s="80" t="s">
        <v>59</v>
      </c>
      <c r="B3" s="81" t="s">
        <v>11</v>
      </c>
      <c r="C3" s="82" t="s">
        <v>17</v>
      </c>
      <c r="D3" s="83" t="s">
        <v>4</v>
      </c>
      <c r="E3" s="80" t="s">
        <v>273</v>
      </c>
      <c r="F3" s="138" t="s">
        <v>1405</v>
      </c>
      <c r="G3" s="80" t="s">
        <v>15</v>
      </c>
    </row>
    <row r="4" spans="1:10" s="84" customFormat="1" ht="29.25" customHeight="1">
      <c r="A4" s="286"/>
      <c r="B4" s="287"/>
      <c r="C4" s="288"/>
      <c r="D4" s="289"/>
      <c r="E4" s="286"/>
      <c r="F4" s="290"/>
      <c r="G4" s="286"/>
    </row>
    <row r="5" spans="1:10" s="308" customFormat="1" ht="29.25" customHeight="1">
      <c r="A5" s="303"/>
      <c r="B5" s="304"/>
      <c r="C5" s="302" t="s">
        <v>3152</v>
      </c>
      <c r="D5" s="305"/>
      <c r="E5" s="303"/>
      <c r="F5" s="317"/>
      <c r="G5" s="303"/>
    </row>
    <row r="6" spans="1:10" s="306" customFormat="1" ht="23.25" customHeight="1">
      <c r="A6" s="303"/>
      <c r="B6" s="304"/>
      <c r="C6" s="302" t="s">
        <v>3137</v>
      </c>
      <c r="D6" s="305"/>
      <c r="E6" s="303"/>
      <c r="F6" s="303"/>
      <c r="G6" s="303"/>
    </row>
    <row r="8" spans="1:10" s="93" customFormat="1" ht="17.25" customHeight="1">
      <c r="A8" s="88"/>
      <c r="B8" s="89">
        <v>751</v>
      </c>
      <c r="C8" s="89" t="s">
        <v>1613</v>
      </c>
      <c r="D8" s="90"/>
      <c r="E8" s="91"/>
      <c r="F8" s="91"/>
      <c r="G8" s="92">
        <f>SUBTOTAL(9,G10:G111)</f>
        <v>0</v>
      </c>
    </row>
    <row r="9" spans="1:10" s="23" customFormat="1" ht="29.25">
      <c r="A9" s="24"/>
      <c r="B9" s="26"/>
      <c r="C9" s="313" t="s">
        <v>3158</v>
      </c>
      <c r="D9" s="25"/>
      <c r="E9" s="27"/>
      <c r="F9" s="28"/>
      <c r="G9" s="27"/>
      <c r="H9" s="28"/>
      <c r="I9" s="29"/>
      <c r="J9" s="269"/>
    </row>
    <row r="10" spans="1:10" s="99" customFormat="1" ht="16.5" customHeight="1">
      <c r="A10" s="94"/>
      <c r="B10" s="95" t="s">
        <v>2961</v>
      </c>
      <c r="C10" s="95" t="s">
        <v>2954</v>
      </c>
      <c r="D10" s="86"/>
      <c r="E10" s="96"/>
      <c r="F10" s="97"/>
      <c r="G10" s="98">
        <f>SUBTOTAL(9,G11:G15)</f>
        <v>0</v>
      </c>
    </row>
    <row r="11" spans="1:10" s="107" customFormat="1" ht="12" outlineLevel="1">
      <c r="A11" s="100">
        <v>1</v>
      </c>
      <c r="B11" s="101" t="s">
        <v>2962</v>
      </c>
      <c r="C11" s="102" t="s">
        <v>2248</v>
      </c>
      <c r="D11" s="103" t="s">
        <v>838</v>
      </c>
      <c r="E11" s="104">
        <v>1</v>
      </c>
      <c r="F11" s="119"/>
      <c r="G11" s="106">
        <f>E11*F11</f>
        <v>0</v>
      </c>
    </row>
    <row r="12" spans="1:10" s="107" customFormat="1" ht="12" outlineLevel="1">
      <c r="A12" s="100">
        <v>2</v>
      </c>
      <c r="B12" s="101" t="s">
        <v>3069</v>
      </c>
      <c r="C12" s="102" t="s">
        <v>2249</v>
      </c>
      <c r="D12" s="103" t="s">
        <v>838</v>
      </c>
      <c r="E12" s="104">
        <v>1</v>
      </c>
      <c r="F12" s="119"/>
      <c r="G12" s="106">
        <f t="shared" ref="G12:G15" si="0">E12*F12</f>
        <v>0</v>
      </c>
    </row>
    <row r="13" spans="1:10" s="107" customFormat="1" ht="12" outlineLevel="1">
      <c r="A13" s="100">
        <v>3</v>
      </c>
      <c r="B13" s="101" t="s">
        <v>3070</v>
      </c>
      <c r="C13" s="102" t="s">
        <v>2250</v>
      </c>
      <c r="D13" s="103" t="s">
        <v>838</v>
      </c>
      <c r="E13" s="104">
        <v>1</v>
      </c>
      <c r="F13" s="119"/>
      <c r="G13" s="106">
        <f t="shared" si="0"/>
        <v>0</v>
      </c>
    </row>
    <row r="14" spans="1:10" s="107" customFormat="1" ht="12" outlineLevel="1">
      <c r="A14" s="100">
        <v>4</v>
      </c>
      <c r="B14" s="101" t="s">
        <v>3071</v>
      </c>
      <c r="C14" s="102" t="s">
        <v>2969</v>
      </c>
      <c r="D14" s="103" t="s">
        <v>838</v>
      </c>
      <c r="E14" s="104">
        <v>1</v>
      </c>
      <c r="F14" s="119"/>
      <c r="G14" s="106">
        <f t="shared" si="0"/>
        <v>0</v>
      </c>
    </row>
    <row r="15" spans="1:10" s="107" customFormat="1" ht="12" outlineLevel="1">
      <c r="A15" s="100">
        <v>5</v>
      </c>
      <c r="B15" s="101" t="s">
        <v>3072</v>
      </c>
      <c r="C15" s="102" t="s">
        <v>2251</v>
      </c>
      <c r="D15" s="103" t="s">
        <v>838</v>
      </c>
      <c r="E15" s="104">
        <v>1</v>
      </c>
      <c r="F15" s="119"/>
      <c r="G15" s="106">
        <f t="shared" si="0"/>
        <v>0</v>
      </c>
    </row>
    <row r="16" spans="1:10" s="99" customFormat="1" ht="16.5" customHeight="1">
      <c r="A16" s="94"/>
      <c r="B16" s="95" t="s">
        <v>2963</v>
      </c>
      <c r="C16" s="95" t="s">
        <v>2955</v>
      </c>
      <c r="D16" s="86"/>
      <c r="E16" s="96"/>
      <c r="F16" s="97"/>
      <c r="G16" s="98">
        <f>SUBTOTAL(9,G17:G20)</f>
        <v>0</v>
      </c>
    </row>
    <row r="17" spans="1:7" s="107" customFormat="1" ht="12" outlineLevel="1">
      <c r="A17" s="100">
        <v>1</v>
      </c>
      <c r="B17" s="101" t="s">
        <v>2964</v>
      </c>
      <c r="C17" s="102" t="s">
        <v>2248</v>
      </c>
      <c r="D17" s="103" t="s">
        <v>838</v>
      </c>
      <c r="E17" s="104">
        <v>1</v>
      </c>
      <c r="F17" s="119"/>
      <c r="G17" s="106">
        <f t="shared" ref="G17:G20" si="1">E17*F17</f>
        <v>0</v>
      </c>
    </row>
    <row r="18" spans="1:7" s="107" customFormat="1" ht="12" outlineLevel="1">
      <c r="A18" s="100">
        <v>2</v>
      </c>
      <c r="B18" s="101" t="s">
        <v>3073</v>
      </c>
      <c r="C18" s="102" t="s">
        <v>2249</v>
      </c>
      <c r="D18" s="103" t="s">
        <v>838</v>
      </c>
      <c r="E18" s="104">
        <v>1</v>
      </c>
      <c r="F18" s="119"/>
      <c r="G18" s="106">
        <f t="shared" si="1"/>
        <v>0</v>
      </c>
    </row>
    <row r="19" spans="1:7" s="107" customFormat="1" ht="12" outlineLevel="1">
      <c r="A19" s="100">
        <v>3</v>
      </c>
      <c r="B19" s="101" t="s">
        <v>3074</v>
      </c>
      <c r="C19" s="102" t="s">
        <v>2252</v>
      </c>
      <c r="D19" s="103" t="s">
        <v>838</v>
      </c>
      <c r="E19" s="104">
        <v>1</v>
      </c>
      <c r="F19" s="119"/>
      <c r="G19" s="106">
        <f t="shared" si="1"/>
        <v>0</v>
      </c>
    </row>
    <row r="20" spans="1:7" s="107" customFormat="1" ht="12" outlineLevel="1">
      <c r="A20" s="100">
        <v>4</v>
      </c>
      <c r="B20" s="101" t="s">
        <v>3075</v>
      </c>
      <c r="C20" s="102" t="s">
        <v>2969</v>
      </c>
      <c r="D20" s="103" t="s">
        <v>838</v>
      </c>
      <c r="E20" s="104">
        <v>1</v>
      </c>
      <c r="F20" s="119"/>
      <c r="G20" s="106">
        <f t="shared" si="1"/>
        <v>0</v>
      </c>
    </row>
    <row r="21" spans="1:7" s="99" customFormat="1" ht="16.5" customHeight="1">
      <c r="A21" s="94"/>
      <c r="B21" s="95" t="s">
        <v>2965</v>
      </c>
      <c r="C21" s="95" t="s">
        <v>2956</v>
      </c>
      <c r="D21" s="86"/>
      <c r="E21" s="96"/>
      <c r="F21" s="97"/>
      <c r="G21" s="98">
        <f>SUBTOTAL(9,G22:G24)</f>
        <v>0</v>
      </c>
    </row>
    <row r="22" spans="1:7" s="107" customFormat="1" ht="12" outlineLevel="1">
      <c r="A22" s="100">
        <v>1</v>
      </c>
      <c r="B22" s="101" t="s">
        <v>3076</v>
      </c>
      <c r="C22" s="102" t="s">
        <v>2248</v>
      </c>
      <c r="D22" s="103" t="s">
        <v>838</v>
      </c>
      <c r="E22" s="104">
        <v>1</v>
      </c>
      <c r="F22" s="119"/>
      <c r="G22" s="106">
        <f t="shared" ref="G22:G24" si="2">E22*F22</f>
        <v>0</v>
      </c>
    </row>
    <row r="23" spans="1:7" s="107" customFormat="1" ht="12" outlineLevel="1">
      <c r="A23" s="100">
        <v>2</v>
      </c>
      <c r="B23" s="101" t="s">
        <v>3077</v>
      </c>
      <c r="C23" s="102" t="s">
        <v>2253</v>
      </c>
      <c r="D23" s="103" t="s">
        <v>838</v>
      </c>
      <c r="E23" s="104">
        <v>1</v>
      </c>
      <c r="F23" s="119"/>
      <c r="G23" s="106">
        <f t="shared" si="2"/>
        <v>0</v>
      </c>
    </row>
    <row r="24" spans="1:7" s="107" customFormat="1" ht="12" outlineLevel="1">
      <c r="A24" s="100">
        <v>3</v>
      </c>
      <c r="B24" s="101" t="s">
        <v>3078</v>
      </c>
      <c r="C24" s="102" t="s">
        <v>2254</v>
      </c>
      <c r="D24" s="103" t="s">
        <v>838</v>
      </c>
      <c r="E24" s="104">
        <v>1</v>
      </c>
      <c r="F24" s="119"/>
      <c r="G24" s="106">
        <f t="shared" si="2"/>
        <v>0</v>
      </c>
    </row>
    <row r="25" spans="1:7" s="99" customFormat="1" ht="16.5" customHeight="1">
      <c r="A25" s="94"/>
      <c r="B25" s="95" t="s">
        <v>2966</v>
      </c>
      <c r="C25" s="95" t="s">
        <v>2957</v>
      </c>
      <c r="D25" s="86"/>
      <c r="E25" s="96"/>
      <c r="F25" s="97"/>
      <c r="G25" s="98">
        <f>SUBTOTAL(9,G26:G30)</f>
        <v>0</v>
      </c>
    </row>
    <row r="26" spans="1:7" s="107" customFormat="1" ht="12" outlineLevel="1">
      <c r="A26" s="100">
        <v>1</v>
      </c>
      <c r="B26" s="101" t="s">
        <v>2967</v>
      </c>
      <c r="C26" s="102" t="s">
        <v>2255</v>
      </c>
      <c r="D26" s="103" t="s">
        <v>838</v>
      </c>
      <c r="E26" s="104">
        <v>1</v>
      </c>
      <c r="F26" s="119"/>
      <c r="G26" s="106">
        <f t="shared" ref="G26:G30" si="3">E26*F26</f>
        <v>0</v>
      </c>
    </row>
    <row r="27" spans="1:7" s="107" customFormat="1" ht="12" outlineLevel="1">
      <c r="A27" s="100">
        <v>2</v>
      </c>
      <c r="B27" s="101" t="s">
        <v>2968</v>
      </c>
      <c r="C27" s="102" t="s">
        <v>2253</v>
      </c>
      <c r="D27" s="103" t="s">
        <v>838</v>
      </c>
      <c r="E27" s="104">
        <v>1</v>
      </c>
      <c r="F27" s="119"/>
      <c r="G27" s="106">
        <f t="shared" si="3"/>
        <v>0</v>
      </c>
    </row>
    <row r="28" spans="1:7" s="107" customFormat="1" ht="12" outlineLevel="1">
      <c r="A28" s="100">
        <v>3</v>
      </c>
      <c r="B28" s="101" t="s">
        <v>3079</v>
      </c>
      <c r="C28" s="102" t="s">
        <v>2256</v>
      </c>
      <c r="D28" s="103" t="s">
        <v>838</v>
      </c>
      <c r="E28" s="104">
        <v>1</v>
      </c>
      <c r="F28" s="119"/>
      <c r="G28" s="106">
        <f t="shared" si="3"/>
        <v>0</v>
      </c>
    </row>
    <row r="29" spans="1:7" s="107" customFormat="1" ht="12" outlineLevel="1">
      <c r="A29" s="100">
        <v>4</v>
      </c>
      <c r="B29" s="101" t="s">
        <v>3080</v>
      </c>
      <c r="C29" s="102" t="s">
        <v>2970</v>
      </c>
      <c r="D29" s="103" t="s">
        <v>838</v>
      </c>
      <c r="E29" s="104">
        <v>1</v>
      </c>
      <c r="F29" s="119"/>
      <c r="G29" s="106">
        <f t="shared" si="3"/>
        <v>0</v>
      </c>
    </row>
    <row r="30" spans="1:7" s="107" customFormat="1" ht="12" outlineLevel="1">
      <c r="A30" s="100">
        <v>5</v>
      </c>
      <c r="B30" s="101" t="s">
        <v>3081</v>
      </c>
      <c r="C30" s="102" t="s">
        <v>2971</v>
      </c>
      <c r="D30" s="103" t="s">
        <v>838</v>
      </c>
      <c r="E30" s="104">
        <v>1</v>
      </c>
      <c r="F30" s="119"/>
      <c r="G30" s="106">
        <f t="shared" si="3"/>
        <v>0</v>
      </c>
    </row>
    <row r="31" spans="1:7" s="99" customFormat="1" ht="16.5" customHeight="1">
      <c r="A31" s="94"/>
      <c r="B31" s="95" t="s">
        <v>2973</v>
      </c>
      <c r="C31" s="95" t="s">
        <v>2958</v>
      </c>
      <c r="D31" s="86"/>
      <c r="E31" s="96"/>
      <c r="F31" s="97"/>
      <c r="G31" s="98">
        <f>SUBTOTAL(9,G32)</f>
        <v>0</v>
      </c>
    </row>
    <row r="32" spans="1:7" s="107" customFormat="1" ht="12" outlineLevel="1">
      <c r="A32" s="100">
        <v>1</v>
      </c>
      <c r="B32" s="101" t="s">
        <v>3082</v>
      </c>
      <c r="C32" s="102" t="s">
        <v>2248</v>
      </c>
      <c r="D32" s="103" t="s">
        <v>838</v>
      </c>
      <c r="E32" s="104">
        <v>2</v>
      </c>
      <c r="F32" s="119"/>
      <c r="G32" s="106">
        <f>E32*F32</f>
        <v>0</v>
      </c>
    </row>
    <row r="33" spans="1:7" s="99" customFormat="1" ht="16.5" customHeight="1">
      <c r="A33" s="94"/>
      <c r="B33" s="95" t="s">
        <v>2974</v>
      </c>
      <c r="C33" s="95" t="s">
        <v>2959</v>
      </c>
      <c r="D33" s="86"/>
      <c r="E33" s="96"/>
      <c r="F33" s="97"/>
      <c r="G33" s="98">
        <f>SUBTOTAL(9,G34:G36)</f>
        <v>0</v>
      </c>
    </row>
    <row r="34" spans="1:7" s="107" customFormat="1" ht="12" outlineLevel="1">
      <c r="A34" s="100">
        <v>1</v>
      </c>
      <c r="B34" s="101" t="s">
        <v>2975</v>
      </c>
      <c r="C34" s="102" t="s">
        <v>2972</v>
      </c>
      <c r="D34" s="103" t="s">
        <v>838</v>
      </c>
      <c r="E34" s="104">
        <v>1</v>
      </c>
      <c r="F34" s="119"/>
      <c r="G34" s="106">
        <f t="shared" ref="G34:G36" si="4">E34*F34</f>
        <v>0</v>
      </c>
    </row>
    <row r="35" spans="1:7" s="107" customFormat="1" ht="12" outlineLevel="1">
      <c r="A35" s="100">
        <v>2</v>
      </c>
      <c r="B35" s="101" t="s">
        <v>2976</v>
      </c>
      <c r="C35" s="102" t="s">
        <v>2257</v>
      </c>
      <c r="D35" s="103" t="s">
        <v>838</v>
      </c>
      <c r="E35" s="104">
        <v>1</v>
      </c>
      <c r="F35" s="119"/>
      <c r="G35" s="106">
        <f t="shared" si="4"/>
        <v>0</v>
      </c>
    </row>
    <row r="36" spans="1:7" s="107" customFormat="1" ht="12" outlineLevel="1">
      <c r="A36" s="100">
        <v>3</v>
      </c>
      <c r="B36" s="101" t="s">
        <v>3083</v>
      </c>
      <c r="C36" s="102" t="s">
        <v>2258</v>
      </c>
      <c r="D36" s="103" t="s">
        <v>838</v>
      </c>
      <c r="E36" s="104">
        <v>1</v>
      </c>
      <c r="F36" s="119"/>
      <c r="G36" s="106">
        <f t="shared" si="4"/>
        <v>0</v>
      </c>
    </row>
    <row r="37" spans="1:7" s="99" customFormat="1" ht="16.5" customHeight="1">
      <c r="A37" s="94"/>
      <c r="B37" s="95" t="s">
        <v>2977</v>
      </c>
      <c r="C37" s="95" t="s">
        <v>2960</v>
      </c>
      <c r="D37" s="86"/>
      <c r="E37" s="96"/>
      <c r="F37" s="97"/>
      <c r="G37" s="98">
        <f>SUBTOTAL(9,G38:G42)</f>
        <v>0</v>
      </c>
    </row>
    <row r="38" spans="1:7" s="107" customFormat="1" ht="12" outlineLevel="1">
      <c r="A38" s="100">
        <v>1</v>
      </c>
      <c r="B38" s="101" t="s">
        <v>3084</v>
      </c>
      <c r="C38" s="102" t="s">
        <v>2259</v>
      </c>
      <c r="D38" s="103" t="s">
        <v>838</v>
      </c>
      <c r="E38" s="104">
        <v>1</v>
      </c>
      <c r="F38" s="119"/>
      <c r="G38" s="106">
        <f t="shared" ref="G38:G42" si="5">E38*F38</f>
        <v>0</v>
      </c>
    </row>
    <row r="39" spans="1:7" s="107" customFormat="1" ht="12" outlineLevel="1">
      <c r="A39" s="100">
        <v>2</v>
      </c>
      <c r="B39" s="101" t="s">
        <v>3085</v>
      </c>
      <c r="C39" s="102" t="s">
        <v>2260</v>
      </c>
      <c r="D39" s="103" t="s">
        <v>838</v>
      </c>
      <c r="E39" s="104">
        <v>1</v>
      </c>
      <c r="F39" s="119"/>
      <c r="G39" s="106">
        <f t="shared" si="5"/>
        <v>0</v>
      </c>
    </row>
    <row r="40" spans="1:7" s="107" customFormat="1" ht="12" outlineLevel="1">
      <c r="A40" s="100">
        <v>3</v>
      </c>
      <c r="B40" s="101" t="s">
        <v>3086</v>
      </c>
      <c r="C40" s="102" t="s">
        <v>2261</v>
      </c>
      <c r="D40" s="103" t="s">
        <v>838</v>
      </c>
      <c r="E40" s="104">
        <v>1</v>
      </c>
      <c r="F40" s="119"/>
      <c r="G40" s="106">
        <f t="shared" si="5"/>
        <v>0</v>
      </c>
    </row>
    <row r="41" spans="1:7" s="107" customFormat="1" ht="12" outlineLevel="1">
      <c r="A41" s="100">
        <v>4</v>
      </c>
      <c r="B41" s="101" t="s">
        <v>3087</v>
      </c>
      <c r="C41" s="102" t="s">
        <v>2262</v>
      </c>
      <c r="D41" s="103" t="s">
        <v>838</v>
      </c>
      <c r="E41" s="104">
        <v>1</v>
      </c>
      <c r="F41" s="119"/>
      <c r="G41" s="106">
        <f t="shared" si="5"/>
        <v>0</v>
      </c>
    </row>
    <row r="42" spans="1:7" s="107" customFormat="1" ht="12" outlineLevel="1">
      <c r="A42" s="100">
        <v>5</v>
      </c>
      <c r="B42" s="101" t="s">
        <v>3088</v>
      </c>
      <c r="C42" s="102" t="s">
        <v>2263</v>
      </c>
      <c r="D42" s="103" t="s">
        <v>838</v>
      </c>
      <c r="E42" s="104">
        <v>1</v>
      </c>
      <c r="F42" s="119"/>
      <c r="G42" s="106">
        <f t="shared" si="5"/>
        <v>0</v>
      </c>
    </row>
    <row r="43" spans="1:7" s="115" customFormat="1" ht="12" outlineLevel="1">
      <c r="A43" s="108"/>
      <c r="B43" s="109"/>
      <c r="C43" s="110"/>
      <c r="D43" s="111"/>
      <c r="E43" s="112"/>
      <c r="F43" s="113"/>
      <c r="G43" s="114"/>
    </row>
    <row r="44" spans="1:7" s="99" customFormat="1" ht="16.5" customHeight="1">
      <c r="A44" s="94"/>
      <c r="B44" s="95" t="s">
        <v>2989</v>
      </c>
      <c r="C44" s="95" t="s">
        <v>2978</v>
      </c>
      <c r="D44" s="86"/>
      <c r="E44" s="96"/>
      <c r="F44" s="97"/>
      <c r="G44" s="98">
        <f>SUBTOTAL(9,G45:G50)</f>
        <v>0</v>
      </c>
    </row>
    <row r="45" spans="1:7" s="107" customFormat="1" ht="12" outlineLevel="1">
      <c r="A45" s="100">
        <v>1</v>
      </c>
      <c r="B45" s="101" t="s">
        <v>3001</v>
      </c>
      <c r="C45" s="102" t="s">
        <v>2264</v>
      </c>
      <c r="D45" s="103" t="s">
        <v>838</v>
      </c>
      <c r="E45" s="104">
        <v>3</v>
      </c>
      <c r="F45" s="119"/>
      <c r="G45" s="106">
        <f t="shared" ref="G45:G50" si="6">E45*F45</f>
        <v>0</v>
      </c>
    </row>
    <row r="46" spans="1:7" s="107" customFormat="1" ht="12" outlineLevel="1">
      <c r="A46" s="100">
        <v>2</v>
      </c>
      <c r="B46" s="101" t="s">
        <v>3002</v>
      </c>
      <c r="C46" s="102" t="s">
        <v>3107</v>
      </c>
      <c r="D46" s="103" t="s">
        <v>838</v>
      </c>
      <c r="E46" s="104">
        <v>14</v>
      </c>
      <c r="F46" s="119"/>
      <c r="G46" s="106">
        <f t="shared" si="6"/>
        <v>0</v>
      </c>
    </row>
    <row r="47" spans="1:7" s="107" customFormat="1" ht="12" outlineLevel="1">
      <c r="A47" s="100">
        <v>3</v>
      </c>
      <c r="B47" s="101" t="s">
        <v>3003</v>
      </c>
      <c r="C47" s="102" t="s">
        <v>3108</v>
      </c>
      <c r="D47" s="103" t="s">
        <v>838</v>
      </c>
      <c r="E47" s="104">
        <v>14</v>
      </c>
      <c r="F47" s="119"/>
      <c r="G47" s="106">
        <f t="shared" si="6"/>
        <v>0</v>
      </c>
    </row>
    <row r="48" spans="1:7" s="107" customFormat="1" ht="24" outlineLevel="1">
      <c r="A48" s="100">
        <v>4</v>
      </c>
      <c r="B48" s="101" t="s">
        <v>3089</v>
      </c>
      <c r="C48" s="102" t="s">
        <v>2265</v>
      </c>
      <c r="D48" s="103" t="s">
        <v>838</v>
      </c>
      <c r="E48" s="104">
        <v>6</v>
      </c>
      <c r="F48" s="119"/>
      <c r="G48" s="106">
        <f t="shared" si="6"/>
        <v>0</v>
      </c>
    </row>
    <row r="49" spans="1:7" s="107" customFormat="1" ht="12" outlineLevel="1">
      <c r="A49" s="100">
        <v>5</v>
      </c>
      <c r="B49" s="101" t="s">
        <v>3090</v>
      </c>
      <c r="C49" s="102" t="s">
        <v>3109</v>
      </c>
      <c r="D49" s="103" t="s">
        <v>838</v>
      </c>
      <c r="E49" s="104">
        <v>2</v>
      </c>
      <c r="F49" s="119"/>
      <c r="G49" s="106">
        <f t="shared" si="6"/>
        <v>0</v>
      </c>
    </row>
    <row r="50" spans="1:7" s="107" customFormat="1" ht="12" outlineLevel="1">
      <c r="A50" s="100">
        <v>6</v>
      </c>
      <c r="B50" s="101" t="s">
        <v>3091</v>
      </c>
      <c r="C50" s="102" t="s">
        <v>2266</v>
      </c>
      <c r="D50" s="103" t="s">
        <v>838</v>
      </c>
      <c r="E50" s="104">
        <v>3</v>
      </c>
      <c r="F50" s="119"/>
      <c r="G50" s="106">
        <f t="shared" si="6"/>
        <v>0</v>
      </c>
    </row>
    <row r="51" spans="1:7" s="99" customFormat="1" ht="16.5" customHeight="1">
      <c r="A51" s="94"/>
      <c r="B51" s="95" t="s">
        <v>2990</v>
      </c>
      <c r="C51" s="95" t="s">
        <v>2979</v>
      </c>
      <c r="D51" s="86"/>
      <c r="E51" s="96"/>
      <c r="F51" s="97"/>
      <c r="G51" s="98">
        <f>SUBTOTAL(9,G52:G56)</f>
        <v>0</v>
      </c>
    </row>
    <row r="52" spans="1:7" s="107" customFormat="1" ht="12" outlineLevel="1">
      <c r="A52" s="100">
        <v>1</v>
      </c>
      <c r="B52" s="101" t="s">
        <v>3004</v>
      </c>
      <c r="C52" s="102" t="s">
        <v>2264</v>
      </c>
      <c r="D52" s="103"/>
      <c r="E52" s="104">
        <v>3</v>
      </c>
      <c r="F52" s="119"/>
      <c r="G52" s="106">
        <f t="shared" ref="G52:G56" si="7">E52*F52</f>
        <v>0</v>
      </c>
    </row>
    <row r="53" spans="1:7" s="107" customFormat="1" ht="12" outlineLevel="1">
      <c r="A53" s="100">
        <v>2</v>
      </c>
      <c r="B53" s="101" t="s">
        <v>3005</v>
      </c>
      <c r="C53" s="102" t="s">
        <v>3107</v>
      </c>
      <c r="D53" s="103"/>
      <c r="E53" s="104">
        <v>18</v>
      </c>
      <c r="F53" s="119"/>
      <c r="G53" s="106">
        <f t="shared" si="7"/>
        <v>0</v>
      </c>
    </row>
    <row r="54" spans="1:7" s="107" customFormat="1" ht="12" outlineLevel="1">
      <c r="A54" s="100">
        <v>3</v>
      </c>
      <c r="B54" s="101" t="s">
        <v>3006</v>
      </c>
      <c r="C54" s="102" t="s">
        <v>3108</v>
      </c>
      <c r="D54" s="103"/>
      <c r="E54" s="104">
        <v>18</v>
      </c>
      <c r="F54" s="119"/>
      <c r="G54" s="106">
        <f t="shared" si="7"/>
        <v>0</v>
      </c>
    </row>
    <row r="55" spans="1:7" s="107" customFormat="1" ht="24" outlineLevel="1">
      <c r="A55" s="100">
        <v>4</v>
      </c>
      <c r="B55" s="101" t="s">
        <v>3092</v>
      </c>
      <c r="C55" s="102" t="s">
        <v>2265</v>
      </c>
      <c r="D55" s="103"/>
      <c r="E55" s="104">
        <v>6</v>
      </c>
      <c r="F55" s="119"/>
      <c r="G55" s="106">
        <f t="shared" si="7"/>
        <v>0</v>
      </c>
    </row>
    <row r="56" spans="1:7" s="107" customFormat="1" ht="12" outlineLevel="1">
      <c r="A56" s="100">
        <v>5</v>
      </c>
      <c r="B56" s="101" t="s">
        <v>3093</v>
      </c>
      <c r="C56" s="102" t="s">
        <v>3109</v>
      </c>
      <c r="D56" s="103"/>
      <c r="E56" s="104">
        <v>3</v>
      </c>
      <c r="F56" s="119"/>
      <c r="G56" s="106">
        <f t="shared" si="7"/>
        <v>0</v>
      </c>
    </row>
    <row r="57" spans="1:7" s="115" customFormat="1" ht="12" outlineLevel="1">
      <c r="A57" s="108"/>
      <c r="B57" s="109"/>
      <c r="C57" s="110"/>
      <c r="D57" s="111"/>
      <c r="E57" s="112"/>
      <c r="F57" s="113"/>
      <c r="G57" s="114"/>
    </row>
    <row r="58" spans="1:7" s="99" customFormat="1" ht="16.5" customHeight="1">
      <c r="A58" s="94"/>
      <c r="B58" s="95" t="s">
        <v>2991</v>
      </c>
      <c r="C58" s="95" t="s">
        <v>2980</v>
      </c>
      <c r="D58" s="86"/>
      <c r="E58" s="96"/>
      <c r="F58" s="97"/>
      <c r="G58" s="98">
        <f>SUBTOTAL(9,G59)</f>
        <v>0</v>
      </c>
    </row>
    <row r="59" spans="1:7" s="107" customFormat="1" ht="24" outlineLevel="1">
      <c r="A59" s="100">
        <v>1</v>
      </c>
      <c r="B59" s="101" t="s">
        <v>3007</v>
      </c>
      <c r="C59" s="116" t="s">
        <v>3095</v>
      </c>
      <c r="D59" s="117" t="s">
        <v>838</v>
      </c>
      <c r="E59" s="118">
        <v>1</v>
      </c>
      <c r="F59" s="119"/>
      <c r="G59" s="106">
        <f>E59*F59</f>
        <v>0</v>
      </c>
    </row>
    <row r="60" spans="1:7" s="99" customFormat="1" ht="16.5" customHeight="1">
      <c r="A60" s="94"/>
      <c r="B60" s="95" t="s">
        <v>2992</v>
      </c>
      <c r="C60" s="95" t="s">
        <v>2981</v>
      </c>
      <c r="D60" s="86"/>
      <c r="E60" s="96"/>
      <c r="F60" s="97"/>
      <c r="G60" s="98">
        <f>SUBTOTAL(9,G61)</f>
        <v>0</v>
      </c>
    </row>
    <row r="61" spans="1:7" s="107" customFormat="1" ht="24" outlineLevel="1">
      <c r="A61" s="100">
        <v>2</v>
      </c>
      <c r="B61" s="101" t="s">
        <v>3008</v>
      </c>
      <c r="C61" s="102" t="s">
        <v>3095</v>
      </c>
      <c r="D61" s="103" t="s">
        <v>838</v>
      </c>
      <c r="E61" s="104">
        <v>1</v>
      </c>
      <c r="F61" s="119"/>
      <c r="G61" s="106">
        <f>E61*F61</f>
        <v>0</v>
      </c>
    </row>
    <row r="62" spans="1:7" s="99" customFormat="1" ht="16.5" customHeight="1">
      <c r="A62" s="94"/>
      <c r="B62" s="95" t="s">
        <v>2993</v>
      </c>
      <c r="C62" s="95" t="s">
        <v>2982</v>
      </c>
      <c r="D62" s="86"/>
      <c r="E62" s="96"/>
      <c r="F62" s="97"/>
      <c r="G62" s="98">
        <f>SUBTOTAL(9,G63:G63)</f>
        <v>0</v>
      </c>
    </row>
    <row r="63" spans="1:7" s="107" customFormat="1" ht="24" outlineLevel="1">
      <c r="A63" s="100">
        <v>3</v>
      </c>
      <c r="B63" s="101" t="s">
        <v>3009</v>
      </c>
      <c r="C63" s="102" t="s">
        <v>3095</v>
      </c>
      <c r="D63" s="103" t="s">
        <v>838</v>
      </c>
      <c r="E63" s="104">
        <v>1</v>
      </c>
      <c r="F63" s="119"/>
      <c r="G63" s="106">
        <f>E63*F63</f>
        <v>0</v>
      </c>
    </row>
    <row r="64" spans="1:7" s="115" customFormat="1" ht="12" outlineLevel="1">
      <c r="A64" s="108"/>
      <c r="B64" s="109"/>
      <c r="C64" s="110"/>
      <c r="D64" s="111"/>
      <c r="E64" s="112"/>
      <c r="F64" s="113"/>
      <c r="G64" s="114"/>
    </row>
    <row r="65" spans="1:7" s="99" customFormat="1" ht="16.5" customHeight="1">
      <c r="A65" s="94"/>
      <c r="B65" s="95" t="s">
        <v>2994</v>
      </c>
      <c r="C65" s="95" t="s">
        <v>2983</v>
      </c>
      <c r="D65" s="86"/>
      <c r="E65" s="96"/>
      <c r="F65" s="97"/>
      <c r="G65" s="98">
        <f>SUBTOTAL(9,G66:G67)</f>
        <v>0</v>
      </c>
    </row>
    <row r="66" spans="1:7" s="107" customFormat="1" ht="12" outlineLevel="1">
      <c r="A66" s="100">
        <v>1</v>
      </c>
      <c r="B66" s="101" t="s">
        <v>3010</v>
      </c>
      <c r="C66" s="155" t="s">
        <v>2248</v>
      </c>
      <c r="D66" s="117" t="s">
        <v>838</v>
      </c>
      <c r="E66" s="118">
        <v>2</v>
      </c>
      <c r="F66" s="119"/>
      <c r="G66" s="106">
        <f t="shared" ref="G66:G67" si="8">E66*F66</f>
        <v>0</v>
      </c>
    </row>
    <row r="67" spans="1:7" s="107" customFormat="1" ht="12" outlineLevel="1">
      <c r="A67" s="100">
        <v>2</v>
      </c>
      <c r="B67" s="101" t="s">
        <v>3094</v>
      </c>
      <c r="C67" s="120" t="s">
        <v>3110</v>
      </c>
      <c r="D67" s="117" t="s">
        <v>838</v>
      </c>
      <c r="E67" s="118">
        <v>1</v>
      </c>
      <c r="F67" s="119"/>
      <c r="G67" s="106">
        <f t="shared" si="8"/>
        <v>0</v>
      </c>
    </row>
    <row r="68" spans="1:7" s="99" customFormat="1" ht="16.5" customHeight="1">
      <c r="A68" s="94"/>
      <c r="B68" s="95" t="s">
        <v>2995</v>
      </c>
      <c r="C68" s="95" t="s">
        <v>2984</v>
      </c>
      <c r="D68" s="86"/>
      <c r="E68" s="96"/>
      <c r="F68" s="97"/>
      <c r="G68" s="98">
        <f>SUBTOTAL(9,G69:G71)</f>
        <v>0</v>
      </c>
    </row>
    <row r="69" spans="1:7" s="107" customFormat="1" ht="12" outlineLevel="1">
      <c r="A69" s="100">
        <v>1</v>
      </c>
      <c r="B69" s="101" t="s">
        <v>3011</v>
      </c>
      <c r="C69" s="102" t="s">
        <v>2972</v>
      </c>
      <c r="D69" s="103" t="s">
        <v>838</v>
      </c>
      <c r="E69" s="104">
        <v>1</v>
      </c>
      <c r="F69" s="119"/>
      <c r="G69" s="106">
        <f t="shared" ref="G69:G71" si="9">E69*F69</f>
        <v>0</v>
      </c>
    </row>
    <row r="70" spans="1:7" s="107" customFormat="1" ht="12" outlineLevel="1">
      <c r="A70" s="100">
        <v>2</v>
      </c>
      <c r="B70" s="101" t="s">
        <v>3012</v>
      </c>
      <c r="C70" s="102" t="s">
        <v>2257</v>
      </c>
      <c r="D70" s="103" t="s">
        <v>838</v>
      </c>
      <c r="E70" s="104">
        <v>1</v>
      </c>
      <c r="F70" s="119"/>
      <c r="G70" s="106">
        <f t="shared" si="9"/>
        <v>0</v>
      </c>
    </row>
    <row r="71" spans="1:7" s="107" customFormat="1" ht="12" outlineLevel="1">
      <c r="A71" s="100">
        <v>3</v>
      </c>
      <c r="B71" s="101" t="s">
        <v>3096</v>
      </c>
      <c r="C71" s="102" t="s">
        <v>2258</v>
      </c>
      <c r="D71" s="103" t="s">
        <v>838</v>
      </c>
      <c r="E71" s="104">
        <v>1</v>
      </c>
      <c r="F71" s="119"/>
      <c r="G71" s="106">
        <f t="shared" si="9"/>
        <v>0</v>
      </c>
    </row>
    <row r="72" spans="1:7" s="115" customFormat="1" ht="12" outlineLevel="1">
      <c r="A72" s="108"/>
      <c r="B72" s="109"/>
      <c r="C72" s="110"/>
      <c r="D72" s="111"/>
      <c r="E72" s="112"/>
      <c r="F72" s="113"/>
      <c r="G72" s="114"/>
    </row>
    <row r="73" spans="1:7" s="99" customFormat="1" ht="16.5" customHeight="1">
      <c r="A73" s="94"/>
      <c r="B73" s="95" t="s">
        <v>2996</v>
      </c>
      <c r="C73" s="95" t="s">
        <v>2985</v>
      </c>
      <c r="D73" s="86"/>
      <c r="E73" s="96"/>
      <c r="F73" s="97"/>
      <c r="G73" s="98">
        <f>SUBTOTAL(9,G74:G86)</f>
        <v>0</v>
      </c>
    </row>
    <row r="74" spans="1:7" s="107" customFormat="1" ht="12" outlineLevel="1">
      <c r="A74" s="100">
        <v>1</v>
      </c>
      <c r="B74" s="101" t="s">
        <v>3013</v>
      </c>
      <c r="C74" s="156" t="s">
        <v>2267</v>
      </c>
      <c r="D74" s="157" t="s">
        <v>838</v>
      </c>
      <c r="E74" s="158">
        <v>1</v>
      </c>
      <c r="F74" s="119"/>
      <c r="G74" s="106">
        <f t="shared" ref="G74:G86" si="10">E74*F74</f>
        <v>0</v>
      </c>
    </row>
    <row r="75" spans="1:7" s="107" customFormat="1" ht="12" outlineLevel="1">
      <c r="A75" s="100">
        <v>2</v>
      </c>
      <c r="B75" s="101" t="s">
        <v>3014</v>
      </c>
      <c r="C75" s="120" t="s">
        <v>2268</v>
      </c>
      <c r="D75" s="157" t="s">
        <v>838</v>
      </c>
      <c r="E75" s="118">
        <v>1</v>
      </c>
      <c r="F75" s="119"/>
      <c r="G75" s="106">
        <f t="shared" si="10"/>
        <v>0</v>
      </c>
    </row>
    <row r="76" spans="1:7" s="107" customFormat="1" ht="12" outlineLevel="1">
      <c r="A76" s="100">
        <v>3</v>
      </c>
      <c r="B76" s="101" t="s">
        <v>3015</v>
      </c>
      <c r="C76" s="102" t="s">
        <v>2269</v>
      </c>
      <c r="D76" s="157" t="s">
        <v>838</v>
      </c>
      <c r="E76" s="104">
        <v>1</v>
      </c>
      <c r="F76" s="119"/>
      <c r="G76" s="106">
        <f t="shared" si="10"/>
        <v>0</v>
      </c>
    </row>
    <row r="77" spans="1:7" s="107" customFormat="1" ht="12" outlineLevel="1">
      <c r="A77" s="100">
        <v>4</v>
      </c>
      <c r="B77" s="101" t="s">
        <v>3097</v>
      </c>
      <c r="C77" s="102" t="s">
        <v>2270</v>
      </c>
      <c r="D77" s="157" t="s">
        <v>838</v>
      </c>
      <c r="E77" s="104">
        <v>1</v>
      </c>
      <c r="F77" s="119"/>
      <c r="G77" s="106">
        <f t="shared" si="10"/>
        <v>0</v>
      </c>
    </row>
    <row r="78" spans="1:7" s="107" customFormat="1" ht="12" outlineLevel="1">
      <c r="A78" s="100">
        <v>5</v>
      </c>
      <c r="B78" s="101" t="s">
        <v>3098</v>
      </c>
      <c r="C78" s="102" t="s">
        <v>2271</v>
      </c>
      <c r="D78" s="157" t="s">
        <v>838</v>
      </c>
      <c r="E78" s="104">
        <v>1</v>
      </c>
      <c r="F78" s="119"/>
      <c r="G78" s="106">
        <f t="shared" si="10"/>
        <v>0</v>
      </c>
    </row>
    <row r="79" spans="1:7" s="107" customFormat="1" ht="12" outlineLevel="1">
      <c r="A79" s="100">
        <v>6</v>
      </c>
      <c r="B79" s="101" t="s">
        <v>3099</v>
      </c>
      <c r="C79" s="102" t="s">
        <v>2272</v>
      </c>
      <c r="D79" s="157" t="s">
        <v>838</v>
      </c>
      <c r="E79" s="104">
        <v>4</v>
      </c>
      <c r="F79" s="119"/>
      <c r="G79" s="106">
        <f t="shared" si="10"/>
        <v>0</v>
      </c>
    </row>
    <row r="80" spans="1:7" s="107" customFormat="1" ht="12" outlineLevel="1">
      <c r="A80" s="100">
        <v>7</v>
      </c>
      <c r="B80" s="101" t="s">
        <v>3100</v>
      </c>
      <c r="C80" s="102" t="s">
        <v>2273</v>
      </c>
      <c r="D80" s="157" t="s">
        <v>838</v>
      </c>
      <c r="E80" s="104">
        <v>2</v>
      </c>
      <c r="F80" s="119"/>
      <c r="G80" s="106">
        <f t="shared" si="10"/>
        <v>0</v>
      </c>
    </row>
    <row r="81" spans="1:7" s="107" customFormat="1" ht="12" outlineLevel="1">
      <c r="A81" s="100">
        <v>8</v>
      </c>
      <c r="B81" s="101" t="s">
        <v>3101</v>
      </c>
      <c r="C81" s="102" t="s">
        <v>2274</v>
      </c>
      <c r="D81" s="157" t="s">
        <v>838</v>
      </c>
      <c r="E81" s="104">
        <v>7</v>
      </c>
      <c r="F81" s="119"/>
      <c r="G81" s="106">
        <f t="shared" si="10"/>
        <v>0</v>
      </c>
    </row>
    <row r="82" spans="1:7" s="107" customFormat="1" ht="12" outlineLevel="1">
      <c r="A82" s="100">
        <v>9</v>
      </c>
      <c r="B82" s="101" t="s">
        <v>3102</v>
      </c>
      <c r="C82" s="102" t="s">
        <v>2275</v>
      </c>
      <c r="D82" s="157" t="s">
        <v>838</v>
      </c>
      <c r="E82" s="104">
        <v>1</v>
      </c>
      <c r="F82" s="119"/>
      <c r="G82" s="106">
        <f t="shared" si="10"/>
        <v>0</v>
      </c>
    </row>
    <row r="83" spans="1:7" s="107" customFormat="1" ht="12" outlineLevel="1">
      <c r="A83" s="100">
        <v>10</v>
      </c>
      <c r="B83" s="101" t="s">
        <v>3103</v>
      </c>
      <c r="C83" s="102" t="s">
        <v>2276</v>
      </c>
      <c r="D83" s="157" t="s">
        <v>838</v>
      </c>
      <c r="E83" s="104">
        <v>1</v>
      </c>
      <c r="F83" s="119"/>
      <c r="G83" s="106">
        <f t="shared" si="10"/>
        <v>0</v>
      </c>
    </row>
    <row r="84" spans="1:7" s="107" customFormat="1" ht="12" outlineLevel="1">
      <c r="A84" s="100">
        <v>11</v>
      </c>
      <c r="B84" s="101" t="s">
        <v>3104</v>
      </c>
      <c r="C84" s="102" t="s">
        <v>2277</v>
      </c>
      <c r="D84" s="157" t="s">
        <v>838</v>
      </c>
      <c r="E84" s="104">
        <v>1</v>
      </c>
      <c r="F84" s="119"/>
      <c r="G84" s="106">
        <f t="shared" si="10"/>
        <v>0</v>
      </c>
    </row>
    <row r="85" spans="1:7" s="107" customFormat="1" ht="12" outlineLevel="1">
      <c r="A85" s="100">
        <v>12</v>
      </c>
      <c r="B85" s="101" t="s">
        <v>3105</v>
      </c>
      <c r="C85" s="102" t="s">
        <v>2278</v>
      </c>
      <c r="D85" s="157" t="s">
        <v>838</v>
      </c>
      <c r="E85" s="104">
        <v>1</v>
      </c>
      <c r="F85" s="119"/>
      <c r="G85" s="106">
        <f t="shared" si="10"/>
        <v>0</v>
      </c>
    </row>
    <row r="86" spans="1:7" s="107" customFormat="1" ht="12" outlineLevel="1">
      <c r="A86" s="100">
        <v>13</v>
      </c>
      <c r="B86" s="101" t="s">
        <v>3106</v>
      </c>
      <c r="C86" s="102" t="s">
        <v>2279</v>
      </c>
      <c r="D86" s="157" t="s">
        <v>838</v>
      </c>
      <c r="E86" s="104">
        <v>2</v>
      </c>
      <c r="F86" s="119"/>
      <c r="G86" s="106">
        <f t="shared" si="10"/>
        <v>0</v>
      </c>
    </row>
    <row r="87" spans="1:7" s="99" customFormat="1" ht="16.5" customHeight="1">
      <c r="A87" s="94"/>
      <c r="B87" s="95" t="s">
        <v>2997</v>
      </c>
      <c r="C87" s="95" t="s">
        <v>2986</v>
      </c>
      <c r="D87" s="86"/>
      <c r="E87" s="96"/>
      <c r="F87" s="97"/>
      <c r="G87" s="98">
        <f>SUBTOTAL(9,G88:G88)</f>
        <v>0</v>
      </c>
    </row>
    <row r="88" spans="1:7" s="107" customFormat="1" ht="48" outlineLevel="1">
      <c r="A88" s="100">
        <v>14</v>
      </c>
      <c r="B88" s="101" t="s">
        <v>3016</v>
      </c>
      <c r="C88" s="102" t="s">
        <v>2280</v>
      </c>
      <c r="D88" s="103" t="s">
        <v>838</v>
      </c>
      <c r="E88" s="104">
        <v>1</v>
      </c>
      <c r="F88" s="119"/>
      <c r="G88" s="106">
        <f>E88*F88</f>
        <v>0</v>
      </c>
    </row>
    <row r="89" spans="1:7" s="115" customFormat="1" ht="12" outlineLevel="1">
      <c r="A89" s="108"/>
      <c r="B89" s="109"/>
      <c r="C89" s="110"/>
      <c r="D89" s="111"/>
      <c r="E89" s="112"/>
      <c r="F89" s="113"/>
      <c r="G89" s="114"/>
    </row>
    <row r="90" spans="1:7" s="99" customFormat="1" ht="16.5" customHeight="1">
      <c r="A90" s="94"/>
      <c r="B90" s="95" t="s">
        <v>2998</v>
      </c>
      <c r="C90" s="95" t="s">
        <v>2987</v>
      </c>
      <c r="D90" s="86"/>
      <c r="E90" s="96"/>
      <c r="F90" s="97"/>
      <c r="G90" s="98">
        <f>SUBTOTAL(9,G91:G91)</f>
        <v>0</v>
      </c>
    </row>
    <row r="91" spans="1:7" s="107" customFormat="1" ht="24" outlineLevel="1">
      <c r="A91" s="100">
        <v>1</v>
      </c>
      <c r="B91" s="101" t="s">
        <v>3017</v>
      </c>
      <c r="C91" s="156" t="s">
        <v>2281</v>
      </c>
      <c r="D91" s="157" t="s">
        <v>838</v>
      </c>
      <c r="E91" s="158">
        <v>1</v>
      </c>
      <c r="F91" s="119"/>
      <c r="G91" s="106">
        <f>E91*F91</f>
        <v>0</v>
      </c>
    </row>
    <row r="92" spans="1:7" s="99" customFormat="1" ht="16.5" customHeight="1">
      <c r="A92" s="94"/>
      <c r="B92" s="95" t="s">
        <v>2999</v>
      </c>
      <c r="C92" s="95" t="s">
        <v>2988</v>
      </c>
      <c r="D92" s="86"/>
      <c r="E92" s="96"/>
      <c r="F92" s="97"/>
      <c r="G92" s="98">
        <f>SUBTOTAL(9,G93:G108)</f>
        <v>0</v>
      </c>
    </row>
    <row r="93" spans="1:7" s="107" customFormat="1" ht="12" outlineLevel="1">
      <c r="A93" s="100">
        <v>1</v>
      </c>
      <c r="B93" s="101" t="s">
        <v>3018</v>
      </c>
      <c r="C93" s="102" t="s">
        <v>2282</v>
      </c>
      <c r="D93" s="103" t="s">
        <v>2</v>
      </c>
      <c r="E93" s="104">
        <v>250</v>
      </c>
      <c r="F93" s="119"/>
      <c r="G93" s="106">
        <f t="shared" ref="G93:G108" si="11">E93*F93</f>
        <v>0</v>
      </c>
    </row>
    <row r="94" spans="1:7" s="107" customFormat="1" ht="12" outlineLevel="1">
      <c r="A94" s="100">
        <v>2</v>
      </c>
      <c r="B94" s="101" t="s">
        <v>3019</v>
      </c>
      <c r="C94" s="102" t="s">
        <v>2283</v>
      </c>
      <c r="D94" s="103" t="s">
        <v>2</v>
      </c>
      <c r="E94" s="104">
        <v>400</v>
      </c>
      <c r="F94" s="119"/>
      <c r="G94" s="106">
        <f t="shared" si="11"/>
        <v>0</v>
      </c>
    </row>
    <row r="95" spans="1:7" s="107" customFormat="1" ht="12" outlineLevel="1">
      <c r="A95" s="100">
        <v>3</v>
      </c>
      <c r="B95" s="101" t="s">
        <v>3163</v>
      </c>
      <c r="C95" s="102" t="s">
        <v>2284</v>
      </c>
      <c r="D95" s="103" t="s">
        <v>2</v>
      </c>
      <c r="E95" s="104">
        <v>800</v>
      </c>
      <c r="F95" s="119"/>
      <c r="G95" s="106">
        <f t="shared" si="11"/>
        <v>0</v>
      </c>
    </row>
    <row r="96" spans="1:7" s="107" customFormat="1" ht="12" outlineLevel="1">
      <c r="A96" s="100">
        <v>4</v>
      </c>
      <c r="B96" s="101" t="s">
        <v>3164</v>
      </c>
      <c r="C96" s="102" t="s">
        <v>2285</v>
      </c>
      <c r="D96" s="103" t="s">
        <v>2</v>
      </c>
      <c r="E96" s="104">
        <v>80</v>
      </c>
      <c r="F96" s="119"/>
      <c r="G96" s="106">
        <f t="shared" si="11"/>
        <v>0</v>
      </c>
    </row>
    <row r="97" spans="1:7" s="107" customFormat="1" ht="12" outlineLevel="1">
      <c r="A97" s="100">
        <v>5</v>
      </c>
      <c r="B97" s="101" t="s">
        <v>3165</v>
      </c>
      <c r="C97" s="102" t="s">
        <v>2286</v>
      </c>
      <c r="D97" s="103" t="s">
        <v>2</v>
      </c>
      <c r="E97" s="104">
        <v>60</v>
      </c>
      <c r="F97" s="119"/>
      <c r="G97" s="106">
        <f t="shared" si="11"/>
        <v>0</v>
      </c>
    </row>
    <row r="98" spans="1:7" s="107" customFormat="1" ht="12" outlineLevel="1">
      <c r="A98" s="100">
        <v>6</v>
      </c>
      <c r="B98" s="101" t="s">
        <v>3166</v>
      </c>
      <c r="C98" s="102" t="s">
        <v>2287</v>
      </c>
      <c r="D98" s="103" t="s">
        <v>2</v>
      </c>
      <c r="E98" s="104">
        <v>350</v>
      </c>
      <c r="F98" s="119"/>
      <c r="G98" s="106">
        <f t="shared" si="11"/>
        <v>0</v>
      </c>
    </row>
    <row r="99" spans="1:7" s="107" customFormat="1" ht="12" outlineLevel="1">
      <c r="A99" s="100">
        <v>7</v>
      </c>
      <c r="B99" s="101" t="s">
        <v>3167</v>
      </c>
      <c r="C99" s="102" t="s">
        <v>2288</v>
      </c>
      <c r="D99" s="103" t="s">
        <v>2</v>
      </c>
      <c r="E99" s="104">
        <v>100</v>
      </c>
      <c r="F99" s="119"/>
      <c r="G99" s="106">
        <f t="shared" si="11"/>
        <v>0</v>
      </c>
    </row>
    <row r="100" spans="1:7" s="107" customFormat="1" ht="12" outlineLevel="1">
      <c r="A100" s="100">
        <v>8</v>
      </c>
      <c r="B100" s="101" t="s">
        <v>3168</v>
      </c>
      <c r="C100" s="102" t="s">
        <v>2289</v>
      </c>
      <c r="D100" s="103" t="s">
        <v>2</v>
      </c>
      <c r="E100" s="104">
        <v>40</v>
      </c>
      <c r="F100" s="119"/>
      <c r="G100" s="106">
        <f t="shared" si="11"/>
        <v>0</v>
      </c>
    </row>
    <row r="101" spans="1:7" s="107" customFormat="1" ht="12" outlineLevel="1">
      <c r="A101" s="100">
        <v>9</v>
      </c>
      <c r="B101" s="101" t="s">
        <v>3169</v>
      </c>
      <c r="C101" s="102" t="s">
        <v>2290</v>
      </c>
      <c r="D101" s="103" t="s">
        <v>2</v>
      </c>
      <c r="E101" s="104">
        <v>100</v>
      </c>
      <c r="F101" s="119"/>
      <c r="G101" s="106">
        <f t="shared" si="11"/>
        <v>0</v>
      </c>
    </row>
    <row r="102" spans="1:7" s="107" customFormat="1" ht="12" outlineLevel="1">
      <c r="A102" s="100">
        <v>10</v>
      </c>
      <c r="B102" s="101" t="s">
        <v>3170</v>
      </c>
      <c r="C102" s="102" t="s">
        <v>2291</v>
      </c>
      <c r="D102" s="103" t="s">
        <v>2</v>
      </c>
      <c r="E102" s="104">
        <v>100</v>
      </c>
      <c r="F102" s="119"/>
      <c r="G102" s="106">
        <f t="shared" si="11"/>
        <v>0</v>
      </c>
    </row>
    <row r="103" spans="1:7" s="107" customFormat="1" ht="12" outlineLevel="1">
      <c r="A103" s="100">
        <v>11</v>
      </c>
      <c r="B103" s="101" t="s">
        <v>3171</v>
      </c>
      <c r="C103" s="102" t="s">
        <v>2292</v>
      </c>
      <c r="D103" s="103" t="s">
        <v>2</v>
      </c>
      <c r="E103" s="104">
        <v>100</v>
      </c>
      <c r="F103" s="119"/>
      <c r="G103" s="106">
        <f t="shared" si="11"/>
        <v>0</v>
      </c>
    </row>
    <row r="104" spans="1:7" s="107" customFormat="1" ht="12" outlineLevel="1">
      <c r="A104" s="100">
        <v>12</v>
      </c>
      <c r="B104" s="101" t="s">
        <v>3172</v>
      </c>
      <c r="C104" s="102" t="s">
        <v>2293</v>
      </c>
      <c r="D104" s="103" t="s">
        <v>2</v>
      </c>
      <c r="E104" s="104">
        <v>40</v>
      </c>
      <c r="F104" s="119"/>
      <c r="G104" s="106">
        <f t="shared" si="11"/>
        <v>0</v>
      </c>
    </row>
    <row r="105" spans="1:7" s="107" customFormat="1" ht="12" outlineLevel="1">
      <c r="A105" s="100">
        <v>13</v>
      </c>
      <c r="B105" s="101" t="s">
        <v>3173</v>
      </c>
      <c r="C105" s="102" t="s">
        <v>2294</v>
      </c>
      <c r="D105" s="103" t="s">
        <v>838</v>
      </c>
      <c r="E105" s="104">
        <v>25</v>
      </c>
      <c r="F105" s="119"/>
      <c r="G105" s="106">
        <f t="shared" si="11"/>
        <v>0</v>
      </c>
    </row>
    <row r="106" spans="1:7" s="107" customFormat="1" ht="12" outlineLevel="1">
      <c r="A106" s="100">
        <v>14</v>
      </c>
      <c r="B106" s="101" t="s">
        <v>3174</v>
      </c>
      <c r="C106" s="102" t="s">
        <v>2295</v>
      </c>
      <c r="D106" s="103" t="s">
        <v>838</v>
      </c>
      <c r="E106" s="104">
        <v>1</v>
      </c>
      <c r="F106" s="119"/>
      <c r="G106" s="106">
        <f t="shared" si="11"/>
        <v>0</v>
      </c>
    </row>
    <row r="107" spans="1:7" s="107" customFormat="1" ht="12" outlineLevel="1">
      <c r="A107" s="100">
        <v>15</v>
      </c>
      <c r="B107" s="101" t="s">
        <v>3175</v>
      </c>
      <c r="C107" s="102" t="s">
        <v>2296</v>
      </c>
      <c r="D107" s="103" t="s">
        <v>838</v>
      </c>
      <c r="E107" s="104">
        <v>1</v>
      </c>
      <c r="F107" s="119"/>
      <c r="G107" s="106">
        <f t="shared" si="11"/>
        <v>0</v>
      </c>
    </row>
    <row r="108" spans="1:7" s="107" customFormat="1" ht="12" outlineLevel="1">
      <c r="A108" s="100">
        <v>16</v>
      </c>
      <c r="B108" s="101" t="s">
        <v>3176</v>
      </c>
      <c r="C108" s="102" t="s">
        <v>2297</v>
      </c>
      <c r="D108" s="103" t="s">
        <v>838</v>
      </c>
      <c r="E108" s="104">
        <v>1</v>
      </c>
      <c r="F108" s="119"/>
      <c r="G108" s="106">
        <f t="shared" si="11"/>
        <v>0</v>
      </c>
    </row>
    <row r="109" spans="1:7" s="99" customFormat="1" ht="16.5" customHeight="1">
      <c r="A109" s="94"/>
      <c r="B109" s="95" t="s">
        <v>3000</v>
      </c>
      <c r="C109" s="95" t="s">
        <v>2988</v>
      </c>
      <c r="D109" s="86"/>
      <c r="E109" s="96"/>
      <c r="F109" s="97"/>
      <c r="G109" s="98">
        <f>SUBTOTAL(9,G110)</f>
        <v>0</v>
      </c>
    </row>
    <row r="110" spans="1:7" s="107" customFormat="1" ht="12" outlineLevel="1">
      <c r="A110" s="100">
        <v>1</v>
      </c>
      <c r="B110" s="101" t="s">
        <v>3020</v>
      </c>
      <c r="C110" s="102" t="s">
        <v>2298</v>
      </c>
      <c r="D110" s="103" t="s">
        <v>838</v>
      </c>
      <c r="E110" s="104">
        <v>1</v>
      </c>
      <c r="F110" s="119"/>
      <c r="G110" s="106">
        <f>E110*F110</f>
        <v>0</v>
      </c>
    </row>
    <row r="111" spans="1:7" s="115" customFormat="1" ht="12" outlineLevel="1">
      <c r="A111" s="108"/>
      <c r="B111" s="109"/>
      <c r="C111" s="110"/>
      <c r="D111" s="111"/>
      <c r="E111" s="112"/>
      <c r="F111" s="113"/>
      <c r="G111"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52"/>
  <sheetViews>
    <sheetView showGridLines="0" view="pageBreakPreview" zoomScaleNormal="100" zoomScaleSheetLayoutView="100" workbookViewId="0">
      <pane ySplit="3" topLeftCell="A4" activePane="bottomLeft" state="frozen"/>
      <selection pane="bottomLeft" activeCell="C2" sqref="C2"/>
    </sheetView>
  </sheetViews>
  <sheetFormatPr defaultRowHeight="12.75" outlineLevelRow="4"/>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bestFit="1" customWidth="1"/>
    <col min="257" max="257" width="5.42578125" customWidth="1"/>
    <col min="258" max="258" width="14.28515625" customWidth="1"/>
    <col min="259" max="259" width="57.140625" customWidth="1"/>
    <col min="260" max="260" width="4.28515625" customWidth="1"/>
    <col min="261" max="261" width="13.7109375" customWidth="1"/>
    <col min="262" max="262" width="6.85546875" customWidth="1"/>
    <col min="263" max="263" width="13.42578125" customWidth="1"/>
    <col min="264" max="264" width="12.42578125" customWidth="1"/>
    <col min="265" max="265" width="15.7109375" customWidth="1"/>
    <col min="513" max="513" width="5.42578125" customWidth="1"/>
    <col min="514" max="514" width="14.28515625" customWidth="1"/>
    <col min="515" max="515" width="57.140625" customWidth="1"/>
    <col min="516" max="516" width="4.28515625" customWidth="1"/>
    <col min="517" max="517" width="13.7109375" customWidth="1"/>
    <col min="518" max="518" width="6.85546875" customWidth="1"/>
    <col min="519" max="519" width="13.42578125" customWidth="1"/>
    <col min="520" max="520" width="12.42578125" customWidth="1"/>
    <col min="521" max="521" width="15.7109375" customWidth="1"/>
    <col min="769" max="769" width="5.42578125" customWidth="1"/>
    <col min="770" max="770" width="14.28515625" customWidth="1"/>
    <col min="771" max="771" width="57.140625" customWidth="1"/>
    <col min="772" max="772" width="4.28515625" customWidth="1"/>
    <col min="773" max="773" width="13.7109375" customWidth="1"/>
    <col min="774" max="774" width="6.85546875" customWidth="1"/>
    <col min="775" max="775" width="13.42578125" customWidth="1"/>
    <col min="776" max="776" width="12.42578125" customWidth="1"/>
    <col min="777" max="777" width="15.7109375" customWidth="1"/>
    <col min="1025" max="1025" width="5.42578125" customWidth="1"/>
    <col min="1026" max="1026" width="14.28515625" customWidth="1"/>
    <col min="1027" max="1027" width="57.140625" customWidth="1"/>
    <col min="1028" max="1028" width="4.28515625" customWidth="1"/>
    <col min="1029" max="1029" width="13.7109375" customWidth="1"/>
    <col min="1030" max="1030" width="6.85546875" customWidth="1"/>
    <col min="1031" max="1031" width="13.42578125" customWidth="1"/>
    <col min="1032" max="1032" width="12.42578125" customWidth="1"/>
    <col min="1033" max="1033" width="15.7109375" customWidth="1"/>
    <col min="1281" max="1281" width="5.42578125" customWidth="1"/>
    <col min="1282" max="1282" width="14.28515625" customWidth="1"/>
    <col min="1283" max="1283" width="57.140625" customWidth="1"/>
    <col min="1284" max="1284" width="4.28515625" customWidth="1"/>
    <col min="1285" max="1285" width="13.7109375" customWidth="1"/>
    <col min="1286" max="1286" width="6.85546875" customWidth="1"/>
    <col min="1287" max="1287" width="13.42578125" customWidth="1"/>
    <col min="1288" max="1288" width="12.42578125" customWidth="1"/>
    <col min="1289" max="1289" width="15.7109375" customWidth="1"/>
    <col min="1537" max="1537" width="5.42578125" customWidth="1"/>
    <col min="1538" max="1538" width="14.28515625" customWidth="1"/>
    <col min="1539" max="1539" width="57.140625" customWidth="1"/>
    <col min="1540" max="1540" width="4.28515625" customWidth="1"/>
    <col min="1541" max="1541" width="13.7109375" customWidth="1"/>
    <col min="1542" max="1542" width="6.85546875" customWidth="1"/>
    <col min="1543" max="1543" width="13.42578125" customWidth="1"/>
    <col min="1544" max="1544" width="12.42578125" customWidth="1"/>
    <col min="1545" max="1545" width="15.7109375" customWidth="1"/>
    <col min="1793" max="1793" width="5.42578125" customWidth="1"/>
    <col min="1794" max="1794" width="14.28515625" customWidth="1"/>
    <col min="1795" max="1795" width="57.140625" customWidth="1"/>
    <col min="1796" max="1796" width="4.28515625" customWidth="1"/>
    <col min="1797" max="1797" width="13.7109375" customWidth="1"/>
    <col min="1798" max="1798" width="6.85546875" customWidth="1"/>
    <col min="1799" max="1799" width="13.42578125" customWidth="1"/>
    <col min="1800" max="1800" width="12.42578125" customWidth="1"/>
    <col min="1801" max="1801" width="15.7109375" customWidth="1"/>
    <col min="2049" max="2049" width="5.42578125" customWidth="1"/>
    <col min="2050" max="2050" width="14.28515625" customWidth="1"/>
    <col min="2051" max="2051" width="57.140625" customWidth="1"/>
    <col min="2052" max="2052" width="4.28515625" customWidth="1"/>
    <col min="2053" max="2053" width="13.7109375" customWidth="1"/>
    <col min="2054" max="2054" width="6.85546875" customWidth="1"/>
    <col min="2055" max="2055" width="13.42578125" customWidth="1"/>
    <col min="2056" max="2056" width="12.42578125" customWidth="1"/>
    <col min="2057" max="2057" width="15.7109375" customWidth="1"/>
    <col min="2305" max="2305" width="5.42578125" customWidth="1"/>
    <col min="2306" max="2306" width="14.28515625" customWidth="1"/>
    <col min="2307" max="2307" width="57.140625" customWidth="1"/>
    <col min="2308" max="2308" width="4.28515625" customWidth="1"/>
    <col min="2309" max="2309" width="13.7109375" customWidth="1"/>
    <col min="2310" max="2310" width="6.85546875" customWidth="1"/>
    <col min="2311" max="2311" width="13.42578125" customWidth="1"/>
    <col min="2312" max="2312" width="12.42578125" customWidth="1"/>
    <col min="2313" max="2313" width="15.7109375" customWidth="1"/>
    <col min="2561" max="2561" width="5.42578125" customWidth="1"/>
    <col min="2562" max="2562" width="14.28515625" customWidth="1"/>
    <col min="2563" max="2563" width="57.140625" customWidth="1"/>
    <col min="2564" max="2564" width="4.28515625" customWidth="1"/>
    <col min="2565" max="2565" width="13.7109375" customWidth="1"/>
    <col min="2566" max="2566" width="6.85546875" customWidth="1"/>
    <col min="2567" max="2567" width="13.42578125" customWidth="1"/>
    <col min="2568" max="2568" width="12.42578125" customWidth="1"/>
    <col min="2569" max="2569" width="15.7109375" customWidth="1"/>
    <col min="2817" max="2817" width="5.42578125" customWidth="1"/>
    <col min="2818" max="2818" width="14.28515625" customWidth="1"/>
    <col min="2819" max="2819" width="57.140625" customWidth="1"/>
    <col min="2820" max="2820" width="4.28515625" customWidth="1"/>
    <col min="2821" max="2821" width="13.7109375" customWidth="1"/>
    <col min="2822" max="2822" width="6.85546875" customWidth="1"/>
    <col min="2823" max="2823" width="13.42578125" customWidth="1"/>
    <col min="2824" max="2824" width="12.42578125" customWidth="1"/>
    <col min="2825" max="2825" width="15.7109375" customWidth="1"/>
    <col min="3073" max="3073" width="5.42578125" customWidth="1"/>
    <col min="3074" max="3074" width="14.28515625" customWidth="1"/>
    <col min="3075" max="3075" width="57.140625" customWidth="1"/>
    <col min="3076" max="3076" width="4.28515625" customWidth="1"/>
    <col min="3077" max="3077" width="13.7109375" customWidth="1"/>
    <col min="3078" max="3078" width="6.85546875" customWidth="1"/>
    <col min="3079" max="3079" width="13.42578125" customWidth="1"/>
    <col min="3080" max="3080" width="12.42578125" customWidth="1"/>
    <col min="3081" max="3081" width="15.7109375" customWidth="1"/>
    <col min="3329" max="3329" width="5.42578125" customWidth="1"/>
    <col min="3330" max="3330" width="14.28515625" customWidth="1"/>
    <col min="3331" max="3331" width="57.140625" customWidth="1"/>
    <col min="3332" max="3332" width="4.28515625" customWidth="1"/>
    <col min="3333" max="3333" width="13.7109375" customWidth="1"/>
    <col min="3334" max="3334" width="6.85546875" customWidth="1"/>
    <col min="3335" max="3335" width="13.42578125" customWidth="1"/>
    <col min="3336" max="3336" width="12.42578125" customWidth="1"/>
    <col min="3337" max="3337" width="15.7109375" customWidth="1"/>
    <col min="3585" max="3585" width="5.42578125" customWidth="1"/>
    <col min="3586" max="3586" width="14.28515625" customWidth="1"/>
    <col min="3587" max="3587" width="57.140625" customWidth="1"/>
    <col min="3588" max="3588" width="4.28515625" customWidth="1"/>
    <col min="3589" max="3589" width="13.7109375" customWidth="1"/>
    <col min="3590" max="3590" width="6.85546875" customWidth="1"/>
    <col min="3591" max="3591" width="13.42578125" customWidth="1"/>
    <col min="3592" max="3592" width="12.42578125" customWidth="1"/>
    <col min="3593" max="3593" width="15.7109375" customWidth="1"/>
    <col min="3841" max="3841" width="5.42578125" customWidth="1"/>
    <col min="3842" max="3842" width="14.28515625" customWidth="1"/>
    <col min="3843" max="3843" width="57.140625" customWidth="1"/>
    <col min="3844" max="3844" width="4.28515625" customWidth="1"/>
    <col min="3845" max="3845" width="13.7109375" customWidth="1"/>
    <col min="3846" max="3846" width="6.85546875" customWidth="1"/>
    <col min="3847" max="3847" width="13.42578125" customWidth="1"/>
    <col min="3848" max="3848" width="12.42578125" customWidth="1"/>
    <col min="3849" max="3849" width="15.7109375" customWidth="1"/>
    <col min="4097" max="4097" width="5.42578125" customWidth="1"/>
    <col min="4098" max="4098" width="14.28515625" customWidth="1"/>
    <col min="4099" max="4099" width="57.140625" customWidth="1"/>
    <col min="4100" max="4100" width="4.28515625" customWidth="1"/>
    <col min="4101" max="4101" width="13.7109375" customWidth="1"/>
    <col min="4102" max="4102" width="6.85546875" customWidth="1"/>
    <col min="4103" max="4103" width="13.42578125" customWidth="1"/>
    <col min="4104" max="4104" width="12.42578125" customWidth="1"/>
    <col min="4105" max="4105" width="15.7109375" customWidth="1"/>
    <col min="4353" max="4353" width="5.42578125" customWidth="1"/>
    <col min="4354" max="4354" width="14.28515625" customWidth="1"/>
    <col min="4355" max="4355" width="57.140625" customWidth="1"/>
    <col min="4356" max="4356" width="4.28515625" customWidth="1"/>
    <col min="4357" max="4357" width="13.7109375" customWidth="1"/>
    <col min="4358" max="4358" width="6.85546875" customWidth="1"/>
    <col min="4359" max="4359" width="13.42578125" customWidth="1"/>
    <col min="4360" max="4360" width="12.42578125" customWidth="1"/>
    <col min="4361" max="4361" width="15.7109375" customWidth="1"/>
    <col min="4609" max="4609" width="5.42578125" customWidth="1"/>
    <col min="4610" max="4610" width="14.28515625" customWidth="1"/>
    <col min="4611" max="4611" width="57.140625" customWidth="1"/>
    <col min="4612" max="4612" width="4.28515625" customWidth="1"/>
    <col min="4613" max="4613" width="13.7109375" customWidth="1"/>
    <col min="4614" max="4614" width="6.85546875" customWidth="1"/>
    <col min="4615" max="4615" width="13.42578125" customWidth="1"/>
    <col min="4616" max="4616" width="12.42578125" customWidth="1"/>
    <col min="4617" max="4617" width="15.7109375" customWidth="1"/>
    <col min="4865" max="4865" width="5.42578125" customWidth="1"/>
    <col min="4866" max="4866" width="14.28515625" customWidth="1"/>
    <col min="4867" max="4867" width="57.140625" customWidth="1"/>
    <col min="4868" max="4868" width="4.28515625" customWidth="1"/>
    <col min="4869" max="4869" width="13.7109375" customWidth="1"/>
    <col min="4870" max="4870" width="6.85546875" customWidth="1"/>
    <col min="4871" max="4871" width="13.42578125" customWidth="1"/>
    <col min="4872" max="4872" width="12.42578125" customWidth="1"/>
    <col min="4873" max="4873" width="15.7109375" customWidth="1"/>
    <col min="5121" max="5121" width="5.42578125" customWidth="1"/>
    <col min="5122" max="5122" width="14.28515625" customWidth="1"/>
    <col min="5123" max="5123" width="57.140625" customWidth="1"/>
    <col min="5124" max="5124" width="4.28515625" customWidth="1"/>
    <col min="5125" max="5125" width="13.7109375" customWidth="1"/>
    <col min="5126" max="5126" width="6.85546875" customWidth="1"/>
    <col min="5127" max="5127" width="13.42578125" customWidth="1"/>
    <col min="5128" max="5128" width="12.42578125" customWidth="1"/>
    <col min="5129" max="5129" width="15.7109375" customWidth="1"/>
    <col min="5377" max="5377" width="5.42578125" customWidth="1"/>
    <col min="5378" max="5378" width="14.28515625" customWidth="1"/>
    <col min="5379" max="5379" width="57.140625" customWidth="1"/>
    <col min="5380" max="5380" width="4.28515625" customWidth="1"/>
    <col min="5381" max="5381" width="13.7109375" customWidth="1"/>
    <col min="5382" max="5382" width="6.85546875" customWidth="1"/>
    <col min="5383" max="5383" width="13.42578125" customWidth="1"/>
    <col min="5384" max="5384" width="12.42578125" customWidth="1"/>
    <col min="5385" max="5385" width="15.7109375" customWidth="1"/>
    <col min="5633" max="5633" width="5.42578125" customWidth="1"/>
    <col min="5634" max="5634" width="14.28515625" customWidth="1"/>
    <col min="5635" max="5635" width="57.140625" customWidth="1"/>
    <col min="5636" max="5636" width="4.28515625" customWidth="1"/>
    <col min="5637" max="5637" width="13.7109375" customWidth="1"/>
    <col min="5638" max="5638" width="6.85546875" customWidth="1"/>
    <col min="5639" max="5639" width="13.42578125" customWidth="1"/>
    <col min="5640" max="5640" width="12.42578125" customWidth="1"/>
    <col min="5641" max="5641" width="15.7109375" customWidth="1"/>
    <col min="5889" max="5889" width="5.42578125" customWidth="1"/>
    <col min="5890" max="5890" width="14.28515625" customWidth="1"/>
    <col min="5891" max="5891" width="57.140625" customWidth="1"/>
    <col min="5892" max="5892" width="4.28515625" customWidth="1"/>
    <col min="5893" max="5893" width="13.7109375" customWidth="1"/>
    <col min="5894" max="5894" width="6.85546875" customWidth="1"/>
    <col min="5895" max="5895" width="13.42578125" customWidth="1"/>
    <col min="5896" max="5896" width="12.42578125" customWidth="1"/>
    <col min="5897" max="5897" width="15.7109375" customWidth="1"/>
    <col min="6145" max="6145" width="5.42578125" customWidth="1"/>
    <col min="6146" max="6146" width="14.28515625" customWidth="1"/>
    <col min="6147" max="6147" width="57.140625" customWidth="1"/>
    <col min="6148" max="6148" width="4.28515625" customWidth="1"/>
    <col min="6149" max="6149" width="13.7109375" customWidth="1"/>
    <col min="6150" max="6150" width="6.85546875" customWidth="1"/>
    <col min="6151" max="6151" width="13.42578125" customWidth="1"/>
    <col min="6152" max="6152" width="12.42578125" customWidth="1"/>
    <col min="6153" max="6153" width="15.7109375" customWidth="1"/>
    <col min="6401" max="6401" width="5.42578125" customWidth="1"/>
    <col min="6402" max="6402" width="14.28515625" customWidth="1"/>
    <col min="6403" max="6403" width="57.140625" customWidth="1"/>
    <col min="6404" max="6404" width="4.28515625" customWidth="1"/>
    <col min="6405" max="6405" width="13.7109375" customWidth="1"/>
    <col min="6406" max="6406" width="6.85546875" customWidth="1"/>
    <col min="6407" max="6407" width="13.42578125" customWidth="1"/>
    <col min="6408" max="6408" width="12.42578125" customWidth="1"/>
    <col min="6409" max="6409" width="15.7109375" customWidth="1"/>
    <col min="6657" max="6657" width="5.42578125" customWidth="1"/>
    <col min="6658" max="6658" width="14.28515625" customWidth="1"/>
    <col min="6659" max="6659" width="57.140625" customWidth="1"/>
    <col min="6660" max="6660" width="4.28515625" customWidth="1"/>
    <col min="6661" max="6661" width="13.7109375" customWidth="1"/>
    <col min="6662" max="6662" width="6.85546875" customWidth="1"/>
    <col min="6663" max="6663" width="13.42578125" customWidth="1"/>
    <col min="6664" max="6664" width="12.42578125" customWidth="1"/>
    <col min="6665" max="6665" width="15.7109375" customWidth="1"/>
    <col min="6913" max="6913" width="5.42578125" customWidth="1"/>
    <col min="6914" max="6914" width="14.28515625" customWidth="1"/>
    <col min="6915" max="6915" width="57.140625" customWidth="1"/>
    <col min="6916" max="6916" width="4.28515625" customWidth="1"/>
    <col min="6917" max="6917" width="13.7109375" customWidth="1"/>
    <col min="6918" max="6918" width="6.85546875" customWidth="1"/>
    <col min="6919" max="6919" width="13.42578125" customWidth="1"/>
    <col min="6920" max="6920" width="12.42578125" customWidth="1"/>
    <col min="6921" max="6921" width="15.7109375" customWidth="1"/>
    <col min="7169" max="7169" width="5.42578125" customWidth="1"/>
    <col min="7170" max="7170" width="14.28515625" customWidth="1"/>
    <col min="7171" max="7171" width="57.140625" customWidth="1"/>
    <col min="7172" max="7172" width="4.28515625" customWidth="1"/>
    <col min="7173" max="7173" width="13.7109375" customWidth="1"/>
    <col min="7174" max="7174" width="6.85546875" customWidth="1"/>
    <col min="7175" max="7175" width="13.42578125" customWidth="1"/>
    <col min="7176" max="7176" width="12.42578125" customWidth="1"/>
    <col min="7177" max="7177" width="15.7109375" customWidth="1"/>
    <col min="7425" max="7425" width="5.42578125" customWidth="1"/>
    <col min="7426" max="7426" width="14.28515625" customWidth="1"/>
    <col min="7427" max="7427" width="57.140625" customWidth="1"/>
    <col min="7428" max="7428" width="4.28515625" customWidth="1"/>
    <col min="7429" max="7429" width="13.7109375" customWidth="1"/>
    <col min="7430" max="7430" width="6.85546875" customWidth="1"/>
    <col min="7431" max="7431" width="13.42578125" customWidth="1"/>
    <col min="7432" max="7432" width="12.42578125" customWidth="1"/>
    <col min="7433" max="7433" width="15.7109375" customWidth="1"/>
    <col min="7681" max="7681" width="5.42578125" customWidth="1"/>
    <col min="7682" max="7682" width="14.28515625" customWidth="1"/>
    <col min="7683" max="7683" width="57.140625" customWidth="1"/>
    <col min="7684" max="7684" width="4.28515625" customWidth="1"/>
    <col min="7685" max="7685" width="13.7109375" customWidth="1"/>
    <col min="7686" max="7686" width="6.85546875" customWidth="1"/>
    <col min="7687" max="7687" width="13.42578125" customWidth="1"/>
    <col min="7688" max="7688" width="12.42578125" customWidth="1"/>
    <col min="7689" max="7689" width="15.7109375" customWidth="1"/>
    <col min="7937" max="7937" width="5.42578125" customWidth="1"/>
    <col min="7938" max="7938" width="14.28515625" customWidth="1"/>
    <col min="7939" max="7939" width="57.140625" customWidth="1"/>
    <col min="7940" max="7940" width="4.28515625" customWidth="1"/>
    <col min="7941" max="7941" width="13.7109375" customWidth="1"/>
    <col min="7942" max="7942" width="6.85546875" customWidth="1"/>
    <col min="7943" max="7943" width="13.42578125" customWidth="1"/>
    <col min="7944" max="7944" width="12.42578125" customWidth="1"/>
    <col min="7945" max="7945" width="15.7109375" customWidth="1"/>
    <col min="8193" max="8193" width="5.42578125" customWidth="1"/>
    <col min="8194" max="8194" width="14.28515625" customWidth="1"/>
    <col min="8195" max="8195" width="57.140625" customWidth="1"/>
    <col min="8196" max="8196" width="4.28515625" customWidth="1"/>
    <col min="8197" max="8197" width="13.7109375" customWidth="1"/>
    <col min="8198" max="8198" width="6.85546875" customWidth="1"/>
    <col min="8199" max="8199" width="13.42578125" customWidth="1"/>
    <col min="8200" max="8200" width="12.42578125" customWidth="1"/>
    <col min="8201" max="8201" width="15.7109375" customWidth="1"/>
    <col min="8449" max="8449" width="5.42578125" customWidth="1"/>
    <col min="8450" max="8450" width="14.28515625" customWidth="1"/>
    <col min="8451" max="8451" width="57.140625" customWidth="1"/>
    <col min="8452" max="8452" width="4.28515625" customWidth="1"/>
    <col min="8453" max="8453" width="13.7109375" customWidth="1"/>
    <col min="8454" max="8454" width="6.85546875" customWidth="1"/>
    <col min="8455" max="8455" width="13.42578125" customWidth="1"/>
    <col min="8456" max="8456" width="12.42578125" customWidth="1"/>
    <col min="8457" max="8457" width="15.7109375" customWidth="1"/>
    <col min="8705" max="8705" width="5.42578125" customWidth="1"/>
    <col min="8706" max="8706" width="14.28515625" customWidth="1"/>
    <col min="8707" max="8707" width="57.140625" customWidth="1"/>
    <col min="8708" max="8708" width="4.28515625" customWidth="1"/>
    <col min="8709" max="8709" width="13.7109375" customWidth="1"/>
    <col min="8710" max="8710" width="6.85546875" customWidth="1"/>
    <col min="8711" max="8711" width="13.42578125" customWidth="1"/>
    <col min="8712" max="8712" width="12.42578125" customWidth="1"/>
    <col min="8713" max="8713" width="15.7109375" customWidth="1"/>
    <col min="8961" max="8961" width="5.42578125" customWidth="1"/>
    <col min="8962" max="8962" width="14.28515625" customWidth="1"/>
    <col min="8963" max="8963" width="57.140625" customWidth="1"/>
    <col min="8964" max="8964" width="4.28515625" customWidth="1"/>
    <col min="8965" max="8965" width="13.7109375" customWidth="1"/>
    <col min="8966" max="8966" width="6.85546875" customWidth="1"/>
    <col min="8967" max="8967" width="13.42578125" customWidth="1"/>
    <col min="8968" max="8968" width="12.42578125" customWidth="1"/>
    <col min="8969" max="8969" width="15.7109375" customWidth="1"/>
    <col min="9217" max="9217" width="5.42578125" customWidth="1"/>
    <col min="9218" max="9218" width="14.28515625" customWidth="1"/>
    <col min="9219" max="9219" width="57.140625" customWidth="1"/>
    <col min="9220" max="9220" width="4.28515625" customWidth="1"/>
    <col min="9221" max="9221" width="13.7109375" customWidth="1"/>
    <col min="9222" max="9222" width="6.85546875" customWidth="1"/>
    <col min="9223" max="9223" width="13.42578125" customWidth="1"/>
    <col min="9224" max="9224" width="12.42578125" customWidth="1"/>
    <col min="9225" max="9225" width="15.7109375" customWidth="1"/>
    <col min="9473" max="9473" width="5.42578125" customWidth="1"/>
    <col min="9474" max="9474" width="14.28515625" customWidth="1"/>
    <col min="9475" max="9475" width="57.140625" customWidth="1"/>
    <col min="9476" max="9476" width="4.28515625" customWidth="1"/>
    <col min="9477" max="9477" width="13.7109375" customWidth="1"/>
    <col min="9478" max="9478" width="6.85546875" customWidth="1"/>
    <col min="9479" max="9479" width="13.42578125" customWidth="1"/>
    <col min="9480" max="9480" width="12.42578125" customWidth="1"/>
    <col min="9481" max="9481" width="15.7109375" customWidth="1"/>
    <col min="9729" max="9729" width="5.42578125" customWidth="1"/>
    <col min="9730" max="9730" width="14.28515625" customWidth="1"/>
    <col min="9731" max="9731" width="57.140625" customWidth="1"/>
    <col min="9732" max="9732" width="4.28515625" customWidth="1"/>
    <col min="9733" max="9733" width="13.7109375" customWidth="1"/>
    <col min="9734" max="9734" width="6.85546875" customWidth="1"/>
    <col min="9735" max="9735" width="13.42578125" customWidth="1"/>
    <col min="9736" max="9736" width="12.42578125" customWidth="1"/>
    <col min="9737" max="9737" width="15.7109375" customWidth="1"/>
    <col min="9985" max="9985" width="5.42578125" customWidth="1"/>
    <col min="9986" max="9986" width="14.28515625" customWidth="1"/>
    <col min="9987" max="9987" width="57.140625" customWidth="1"/>
    <col min="9988" max="9988" width="4.28515625" customWidth="1"/>
    <col min="9989" max="9989" width="13.7109375" customWidth="1"/>
    <col min="9990" max="9990" width="6.85546875" customWidth="1"/>
    <col min="9991" max="9991" width="13.42578125" customWidth="1"/>
    <col min="9992" max="9992" width="12.42578125" customWidth="1"/>
    <col min="9993" max="9993" width="15.7109375" customWidth="1"/>
    <col min="10241" max="10241" width="5.42578125" customWidth="1"/>
    <col min="10242" max="10242" width="14.28515625" customWidth="1"/>
    <col min="10243" max="10243" width="57.140625" customWidth="1"/>
    <col min="10244" max="10244" width="4.28515625" customWidth="1"/>
    <col min="10245" max="10245" width="13.7109375" customWidth="1"/>
    <col min="10246" max="10246" width="6.85546875" customWidth="1"/>
    <col min="10247" max="10247" width="13.42578125" customWidth="1"/>
    <col min="10248" max="10248" width="12.42578125" customWidth="1"/>
    <col min="10249" max="10249" width="15.7109375" customWidth="1"/>
    <col min="10497" max="10497" width="5.42578125" customWidth="1"/>
    <col min="10498" max="10498" width="14.28515625" customWidth="1"/>
    <col min="10499" max="10499" width="57.140625" customWidth="1"/>
    <col min="10500" max="10500" width="4.28515625" customWidth="1"/>
    <col min="10501" max="10501" width="13.7109375" customWidth="1"/>
    <col min="10502" max="10502" width="6.85546875" customWidth="1"/>
    <col min="10503" max="10503" width="13.42578125" customWidth="1"/>
    <col min="10504" max="10504" width="12.42578125" customWidth="1"/>
    <col min="10505" max="10505" width="15.7109375" customWidth="1"/>
    <col min="10753" max="10753" width="5.42578125" customWidth="1"/>
    <col min="10754" max="10754" width="14.28515625" customWidth="1"/>
    <col min="10755" max="10755" width="57.140625" customWidth="1"/>
    <col min="10756" max="10756" width="4.28515625" customWidth="1"/>
    <col min="10757" max="10757" width="13.7109375" customWidth="1"/>
    <col min="10758" max="10758" width="6.85546875" customWidth="1"/>
    <col min="10759" max="10759" width="13.42578125" customWidth="1"/>
    <col min="10760" max="10760" width="12.42578125" customWidth="1"/>
    <col min="10761" max="10761" width="15.7109375" customWidth="1"/>
    <col min="11009" max="11009" width="5.42578125" customWidth="1"/>
    <col min="11010" max="11010" width="14.28515625" customWidth="1"/>
    <col min="11011" max="11011" width="57.140625" customWidth="1"/>
    <col min="11012" max="11012" width="4.28515625" customWidth="1"/>
    <col min="11013" max="11013" width="13.7109375" customWidth="1"/>
    <col min="11014" max="11014" width="6.85546875" customWidth="1"/>
    <col min="11015" max="11015" width="13.42578125" customWidth="1"/>
    <col min="11016" max="11016" width="12.42578125" customWidth="1"/>
    <col min="11017" max="11017" width="15.7109375" customWidth="1"/>
    <col min="11265" max="11265" width="5.42578125" customWidth="1"/>
    <col min="11266" max="11266" width="14.28515625" customWidth="1"/>
    <col min="11267" max="11267" width="57.140625" customWidth="1"/>
    <col min="11268" max="11268" width="4.28515625" customWidth="1"/>
    <col min="11269" max="11269" width="13.7109375" customWidth="1"/>
    <col min="11270" max="11270" width="6.85546875" customWidth="1"/>
    <col min="11271" max="11271" width="13.42578125" customWidth="1"/>
    <col min="11272" max="11272" width="12.42578125" customWidth="1"/>
    <col min="11273" max="11273" width="15.7109375" customWidth="1"/>
    <col min="11521" max="11521" width="5.42578125" customWidth="1"/>
    <col min="11522" max="11522" width="14.28515625" customWidth="1"/>
    <col min="11523" max="11523" width="57.140625" customWidth="1"/>
    <col min="11524" max="11524" width="4.28515625" customWidth="1"/>
    <col min="11525" max="11525" width="13.7109375" customWidth="1"/>
    <col min="11526" max="11526" width="6.85546875" customWidth="1"/>
    <col min="11527" max="11527" width="13.42578125" customWidth="1"/>
    <col min="11528" max="11528" width="12.42578125" customWidth="1"/>
    <col min="11529" max="11529" width="15.7109375" customWidth="1"/>
    <col min="11777" max="11777" width="5.42578125" customWidth="1"/>
    <col min="11778" max="11778" width="14.28515625" customWidth="1"/>
    <col min="11779" max="11779" width="57.140625" customWidth="1"/>
    <col min="11780" max="11780" width="4.28515625" customWidth="1"/>
    <col min="11781" max="11781" width="13.7109375" customWidth="1"/>
    <col min="11782" max="11782" width="6.85546875" customWidth="1"/>
    <col min="11783" max="11783" width="13.42578125" customWidth="1"/>
    <col min="11784" max="11784" width="12.42578125" customWidth="1"/>
    <col min="11785" max="11785" width="15.7109375" customWidth="1"/>
    <col min="12033" max="12033" width="5.42578125" customWidth="1"/>
    <col min="12034" max="12034" width="14.28515625" customWidth="1"/>
    <col min="12035" max="12035" width="57.140625" customWidth="1"/>
    <col min="12036" max="12036" width="4.28515625" customWidth="1"/>
    <col min="12037" max="12037" width="13.7109375" customWidth="1"/>
    <col min="12038" max="12038" width="6.85546875" customWidth="1"/>
    <col min="12039" max="12039" width="13.42578125" customWidth="1"/>
    <col min="12040" max="12040" width="12.42578125" customWidth="1"/>
    <col min="12041" max="12041" width="15.7109375" customWidth="1"/>
    <col min="12289" max="12289" width="5.42578125" customWidth="1"/>
    <col min="12290" max="12290" width="14.28515625" customWidth="1"/>
    <col min="12291" max="12291" width="57.140625" customWidth="1"/>
    <col min="12292" max="12292" width="4.28515625" customWidth="1"/>
    <col min="12293" max="12293" width="13.7109375" customWidth="1"/>
    <col min="12294" max="12294" width="6.85546875" customWidth="1"/>
    <col min="12295" max="12295" width="13.42578125" customWidth="1"/>
    <col min="12296" max="12296" width="12.42578125" customWidth="1"/>
    <col min="12297" max="12297" width="15.7109375" customWidth="1"/>
    <col min="12545" max="12545" width="5.42578125" customWidth="1"/>
    <col min="12546" max="12546" width="14.28515625" customWidth="1"/>
    <col min="12547" max="12547" width="57.140625" customWidth="1"/>
    <col min="12548" max="12548" width="4.28515625" customWidth="1"/>
    <col min="12549" max="12549" width="13.7109375" customWidth="1"/>
    <col min="12550" max="12550" width="6.85546875" customWidth="1"/>
    <col min="12551" max="12551" width="13.42578125" customWidth="1"/>
    <col min="12552" max="12552" width="12.42578125" customWidth="1"/>
    <col min="12553" max="12553" width="15.7109375" customWidth="1"/>
    <col min="12801" max="12801" width="5.42578125" customWidth="1"/>
    <col min="12802" max="12802" width="14.28515625" customWidth="1"/>
    <col min="12803" max="12803" width="57.140625" customWidth="1"/>
    <col min="12804" max="12804" width="4.28515625" customWidth="1"/>
    <col min="12805" max="12805" width="13.7109375" customWidth="1"/>
    <col min="12806" max="12806" width="6.85546875" customWidth="1"/>
    <col min="12807" max="12807" width="13.42578125" customWidth="1"/>
    <col min="12808" max="12808" width="12.42578125" customWidth="1"/>
    <col min="12809" max="12809" width="15.7109375" customWidth="1"/>
    <col min="13057" max="13057" width="5.42578125" customWidth="1"/>
    <col min="13058" max="13058" width="14.28515625" customWidth="1"/>
    <col min="13059" max="13059" width="57.140625" customWidth="1"/>
    <col min="13060" max="13060" width="4.28515625" customWidth="1"/>
    <col min="13061" max="13061" width="13.7109375" customWidth="1"/>
    <col min="13062" max="13062" width="6.85546875" customWidth="1"/>
    <col min="13063" max="13063" width="13.42578125" customWidth="1"/>
    <col min="13064" max="13064" width="12.42578125" customWidth="1"/>
    <col min="13065" max="13065" width="15.7109375" customWidth="1"/>
    <col min="13313" max="13313" width="5.42578125" customWidth="1"/>
    <col min="13314" max="13314" width="14.28515625" customWidth="1"/>
    <col min="13315" max="13315" width="57.140625" customWidth="1"/>
    <col min="13316" max="13316" width="4.28515625" customWidth="1"/>
    <col min="13317" max="13317" width="13.7109375" customWidth="1"/>
    <col min="13318" max="13318" width="6.85546875" customWidth="1"/>
    <col min="13319" max="13319" width="13.42578125" customWidth="1"/>
    <col min="13320" max="13320" width="12.42578125" customWidth="1"/>
    <col min="13321" max="13321" width="15.7109375" customWidth="1"/>
    <col min="13569" max="13569" width="5.42578125" customWidth="1"/>
    <col min="13570" max="13570" width="14.28515625" customWidth="1"/>
    <col min="13571" max="13571" width="57.140625" customWidth="1"/>
    <col min="13572" max="13572" width="4.28515625" customWidth="1"/>
    <col min="13573" max="13573" width="13.7109375" customWidth="1"/>
    <col min="13574" max="13574" width="6.85546875" customWidth="1"/>
    <col min="13575" max="13575" width="13.42578125" customWidth="1"/>
    <col min="13576" max="13576" width="12.42578125" customWidth="1"/>
    <col min="13577" max="13577" width="15.7109375" customWidth="1"/>
    <col min="13825" max="13825" width="5.42578125" customWidth="1"/>
    <col min="13826" max="13826" width="14.28515625" customWidth="1"/>
    <col min="13827" max="13827" width="57.140625" customWidth="1"/>
    <col min="13828" max="13828" width="4.28515625" customWidth="1"/>
    <col min="13829" max="13829" width="13.7109375" customWidth="1"/>
    <col min="13830" max="13830" width="6.85546875" customWidth="1"/>
    <col min="13831" max="13831" width="13.42578125" customWidth="1"/>
    <col min="13832" max="13832" width="12.42578125" customWidth="1"/>
    <col min="13833" max="13833" width="15.7109375" customWidth="1"/>
    <col min="14081" max="14081" width="5.42578125" customWidth="1"/>
    <col min="14082" max="14082" width="14.28515625" customWidth="1"/>
    <col min="14083" max="14083" width="57.140625" customWidth="1"/>
    <col min="14084" max="14084" width="4.28515625" customWidth="1"/>
    <col min="14085" max="14085" width="13.7109375" customWidth="1"/>
    <col min="14086" max="14086" width="6.85546875" customWidth="1"/>
    <col min="14087" max="14087" width="13.42578125" customWidth="1"/>
    <col min="14088" max="14088" width="12.42578125" customWidth="1"/>
    <col min="14089" max="14089" width="15.7109375" customWidth="1"/>
    <col min="14337" max="14337" width="5.42578125" customWidth="1"/>
    <col min="14338" max="14338" width="14.28515625" customWidth="1"/>
    <col min="14339" max="14339" width="57.140625" customWidth="1"/>
    <col min="14340" max="14340" width="4.28515625" customWidth="1"/>
    <col min="14341" max="14341" width="13.7109375" customWidth="1"/>
    <col min="14342" max="14342" width="6.85546875" customWidth="1"/>
    <col min="14343" max="14343" width="13.42578125" customWidth="1"/>
    <col min="14344" max="14344" width="12.42578125" customWidth="1"/>
    <col min="14345" max="14345" width="15.7109375" customWidth="1"/>
    <col min="14593" max="14593" width="5.42578125" customWidth="1"/>
    <col min="14594" max="14594" width="14.28515625" customWidth="1"/>
    <col min="14595" max="14595" width="57.140625" customWidth="1"/>
    <col min="14596" max="14596" width="4.28515625" customWidth="1"/>
    <col min="14597" max="14597" width="13.7109375" customWidth="1"/>
    <col min="14598" max="14598" width="6.85546875" customWidth="1"/>
    <col min="14599" max="14599" width="13.42578125" customWidth="1"/>
    <col min="14600" max="14600" width="12.42578125" customWidth="1"/>
    <col min="14601" max="14601" width="15.7109375" customWidth="1"/>
    <col min="14849" max="14849" width="5.42578125" customWidth="1"/>
    <col min="14850" max="14850" width="14.28515625" customWidth="1"/>
    <col min="14851" max="14851" width="57.140625" customWidth="1"/>
    <col min="14852" max="14852" width="4.28515625" customWidth="1"/>
    <col min="14853" max="14853" width="13.7109375" customWidth="1"/>
    <col min="14854" max="14854" width="6.85546875" customWidth="1"/>
    <col min="14855" max="14855" width="13.42578125" customWidth="1"/>
    <col min="14856" max="14856" width="12.42578125" customWidth="1"/>
    <col min="14857" max="14857" width="15.7109375" customWidth="1"/>
    <col min="15105" max="15105" width="5.42578125" customWidth="1"/>
    <col min="15106" max="15106" width="14.28515625" customWidth="1"/>
    <col min="15107" max="15107" width="57.140625" customWidth="1"/>
    <col min="15108" max="15108" width="4.28515625" customWidth="1"/>
    <col min="15109" max="15109" width="13.7109375" customWidth="1"/>
    <col min="15110" max="15110" width="6.85546875" customWidth="1"/>
    <col min="15111" max="15111" width="13.42578125" customWidth="1"/>
    <col min="15112" max="15112" width="12.42578125" customWidth="1"/>
    <col min="15113" max="15113" width="15.7109375" customWidth="1"/>
    <col min="15361" max="15361" width="5.42578125" customWidth="1"/>
    <col min="15362" max="15362" width="14.28515625" customWidth="1"/>
    <col min="15363" max="15363" width="57.140625" customWidth="1"/>
    <col min="15364" max="15364" width="4.28515625" customWidth="1"/>
    <col min="15365" max="15365" width="13.7109375" customWidth="1"/>
    <col min="15366" max="15366" width="6.85546875" customWidth="1"/>
    <col min="15367" max="15367" width="13.42578125" customWidth="1"/>
    <col min="15368" max="15368" width="12.42578125" customWidth="1"/>
    <col min="15369" max="15369" width="15.7109375" customWidth="1"/>
    <col min="15617" max="15617" width="5.42578125" customWidth="1"/>
    <col min="15618" max="15618" width="14.28515625" customWidth="1"/>
    <col min="15619" max="15619" width="57.140625" customWidth="1"/>
    <col min="15620" max="15620" width="4.28515625" customWidth="1"/>
    <col min="15621" max="15621" width="13.7109375" customWidth="1"/>
    <col min="15622" max="15622" width="6.85546875" customWidth="1"/>
    <col min="15623" max="15623" width="13.42578125" customWidth="1"/>
    <col min="15624" max="15624" width="12.42578125" customWidth="1"/>
    <col min="15625" max="15625" width="15.7109375" customWidth="1"/>
    <col min="15873" max="15873" width="5.42578125" customWidth="1"/>
    <col min="15874" max="15874" width="14.28515625" customWidth="1"/>
    <col min="15875" max="15875" width="57.140625" customWidth="1"/>
    <col min="15876" max="15876" width="4.28515625" customWidth="1"/>
    <col min="15877" max="15877" width="13.7109375" customWidth="1"/>
    <col min="15878" max="15878" width="6.85546875" customWidth="1"/>
    <col min="15879" max="15879" width="13.42578125" customWidth="1"/>
    <col min="15880" max="15880" width="12.42578125" customWidth="1"/>
    <col min="15881" max="15881" width="15.7109375" customWidth="1"/>
    <col min="16129" max="16129" width="5.42578125" customWidth="1"/>
    <col min="16130" max="16130" width="14.28515625" customWidth="1"/>
    <col min="16131" max="16131" width="57.140625" customWidth="1"/>
    <col min="16132" max="16132" width="4.28515625" customWidth="1"/>
    <col min="16133" max="16133" width="13.7109375" customWidth="1"/>
    <col min="16134" max="16134" width="6.85546875" customWidth="1"/>
    <col min="16135" max="16135" width="13.42578125" customWidth="1"/>
    <col min="16136" max="16136" width="12.42578125" customWidth="1"/>
    <col min="16137" max="16137" width="15.7109375" customWidth="1"/>
  </cols>
  <sheetData>
    <row r="1" spans="1:10" ht="21.6" customHeight="1">
      <c r="A1" s="10"/>
      <c r="B1" s="11"/>
      <c r="C1" s="230" t="s">
        <v>2246</v>
      </c>
      <c r="D1" s="11"/>
      <c r="E1" s="12"/>
      <c r="F1" s="13"/>
      <c r="G1" s="12"/>
      <c r="H1" s="13"/>
      <c r="I1" s="14"/>
    </row>
    <row r="2" spans="1:10" ht="21.6" customHeight="1">
      <c r="A2" s="10"/>
      <c r="B2" s="11"/>
      <c r="C2" s="231" t="s">
        <v>2431</v>
      </c>
      <c r="D2" s="11"/>
      <c r="E2" s="12"/>
      <c r="F2" s="13"/>
      <c r="G2" s="12"/>
      <c r="H2" s="13"/>
      <c r="I2" s="14"/>
    </row>
    <row r="3" spans="1:10" s="19" customFormat="1" ht="13.5" thickBot="1">
      <c r="A3" s="58" t="s">
        <v>59</v>
      </c>
      <c r="B3" s="58" t="s">
        <v>11</v>
      </c>
      <c r="C3" s="268" t="s">
        <v>17</v>
      </c>
      <c r="D3" s="58" t="s">
        <v>4</v>
      </c>
      <c r="E3" s="58" t="s">
        <v>516</v>
      </c>
      <c r="F3" s="58" t="s">
        <v>49</v>
      </c>
      <c r="G3" s="58" t="s">
        <v>273</v>
      </c>
      <c r="H3" s="58" t="s">
        <v>219</v>
      </c>
      <c r="I3" s="58" t="s">
        <v>15</v>
      </c>
    </row>
    <row r="4" spans="1:10" s="19" customFormat="1">
      <c r="A4" s="291"/>
      <c r="B4" s="291"/>
      <c r="C4" s="292"/>
      <c r="D4" s="291"/>
      <c r="E4" s="291"/>
      <c r="F4" s="291"/>
      <c r="G4" s="291"/>
      <c r="H4" s="291"/>
      <c r="I4" s="291"/>
    </row>
    <row r="5" spans="1:10" s="312" customFormat="1" ht="26.25" customHeight="1">
      <c r="A5" s="310"/>
      <c r="B5" s="310"/>
      <c r="C5" s="302" t="s">
        <v>3140</v>
      </c>
      <c r="D5" s="310"/>
      <c r="E5" s="310"/>
      <c r="F5" s="310"/>
      <c r="G5" s="310"/>
      <c r="H5" s="310"/>
      <c r="I5" s="310"/>
    </row>
    <row r="6" spans="1:10" s="312" customFormat="1" ht="23.25" customHeight="1">
      <c r="A6" s="310"/>
      <c r="B6" s="310"/>
      <c r="C6" s="302" t="s">
        <v>3137</v>
      </c>
      <c r="D6" s="310"/>
      <c r="E6" s="310"/>
      <c r="F6" s="310"/>
      <c r="G6" s="310"/>
      <c r="H6" s="310"/>
      <c r="I6" s="310"/>
    </row>
    <row r="7" spans="1:10" ht="11.25" customHeight="1">
      <c r="A7" s="2"/>
      <c r="B7" s="21"/>
      <c r="C7" s="22"/>
      <c r="D7" s="6"/>
      <c r="E7" s="2"/>
      <c r="F7" s="2"/>
      <c r="G7" s="2"/>
      <c r="H7" s="2"/>
      <c r="I7" s="2"/>
    </row>
    <row r="8" spans="1:10" s="23" customFormat="1" ht="19.5" customHeight="1">
      <c r="A8" s="24"/>
      <c r="B8" s="26"/>
      <c r="C8" s="26" t="s">
        <v>3210</v>
      </c>
      <c r="D8" s="25"/>
      <c r="E8" s="27"/>
      <c r="F8" s="28"/>
      <c r="G8" s="27"/>
      <c r="H8" s="28"/>
      <c r="I8" s="29">
        <f>SUBTOTAL(9,I10:I51)</f>
        <v>0</v>
      </c>
      <c r="J8" s="269"/>
    </row>
    <row r="9" spans="1:10" s="23" customFormat="1" ht="29.25">
      <c r="A9" s="24"/>
      <c r="B9" s="26"/>
      <c r="C9" s="313" t="s">
        <v>3158</v>
      </c>
      <c r="D9" s="25"/>
      <c r="E9" s="27"/>
      <c r="F9" s="28"/>
      <c r="G9" s="27"/>
      <c r="H9" s="28"/>
      <c r="I9" s="29"/>
      <c r="J9" s="269"/>
    </row>
    <row r="10" spans="1:10" s="30" customFormat="1" ht="16.5" customHeight="1" outlineLevel="1">
      <c r="A10" s="216"/>
      <c r="B10" s="217"/>
      <c r="C10" s="217" t="s">
        <v>389</v>
      </c>
      <c r="D10" s="218"/>
      <c r="E10" s="219"/>
      <c r="F10" s="220"/>
      <c r="G10" s="219"/>
      <c r="H10" s="220"/>
      <c r="I10" s="221">
        <f>SUBTOTAL(9,I11:I50)</f>
        <v>0</v>
      </c>
      <c r="J10" s="222"/>
    </row>
    <row r="11" spans="1:10" s="30" customFormat="1" ht="16.5" customHeight="1" outlineLevel="2">
      <c r="A11" s="31"/>
      <c r="B11" s="32"/>
      <c r="C11" s="32" t="s">
        <v>674</v>
      </c>
      <c r="D11" s="6"/>
      <c r="E11" s="33"/>
      <c r="F11" s="34"/>
      <c r="G11" s="33"/>
      <c r="H11" s="34"/>
      <c r="I11" s="35">
        <f>SUBTOTAL(9,I12:I14)</f>
        <v>0</v>
      </c>
    </row>
    <row r="12" spans="1:10" s="36" customFormat="1" ht="24" outlineLevel="3">
      <c r="A12" s="15">
        <v>1</v>
      </c>
      <c r="B12" s="37" t="s">
        <v>2379</v>
      </c>
      <c r="C12" s="38" t="s">
        <v>2380</v>
      </c>
      <c r="D12" s="16" t="s">
        <v>2</v>
      </c>
      <c r="E12" s="39">
        <v>141</v>
      </c>
      <c r="F12" s="17">
        <v>0</v>
      </c>
      <c r="G12" s="39">
        <f>E12*(1+F12/100)</f>
        <v>141</v>
      </c>
      <c r="H12" s="17"/>
      <c r="I12" s="18">
        <f>G12*H12</f>
        <v>0</v>
      </c>
    </row>
    <row r="13" spans="1:10" s="36" customFormat="1" ht="24" outlineLevel="3">
      <c r="A13" s="15">
        <v>2</v>
      </c>
      <c r="B13" s="37" t="s">
        <v>2381</v>
      </c>
      <c r="C13" s="38" t="s">
        <v>2382</v>
      </c>
      <c r="D13" s="16" t="s">
        <v>2</v>
      </c>
      <c r="E13" s="39">
        <v>141</v>
      </c>
      <c r="F13" s="17">
        <v>0</v>
      </c>
      <c r="G13" s="39">
        <f>E13*(1+F13/100)</f>
        <v>141</v>
      </c>
      <c r="H13" s="17"/>
      <c r="I13" s="18">
        <f>G13*H13</f>
        <v>0</v>
      </c>
    </row>
    <row r="14" spans="1:10" s="50" customFormat="1" ht="12.75" customHeight="1" outlineLevel="3">
      <c r="A14" s="51"/>
      <c r="B14" s="52"/>
      <c r="C14" s="53"/>
      <c r="D14" s="52"/>
      <c r="E14" s="54"/>
      <c r="F14" s="55"/>
      <c r="G14" s="54"/>
      <c r="H14" s="55"/>
      <c r="I14" s="56"/>
    </row>
    <row r="15" spans="1:10" s="30" customFormat="1" ht="16.5" customHeight="1" outlineLevel="2">
      <c r="A15" s="31"/>
      <c r="B15" s="32"/>
      <c r="C15" s="32" t="s">
        <v>2383</v>
      </c>
      <c r="D15" s="6"/>
      <c r="E15" s="33"/>
      <c r="F15" s="34"/>
      <c r="G15" s="33"/>
      <c r="H15" s="34"/>
      <c r="I15" s="35">
        <f>SUBTOTAL(9,I16:I29)</f>
        <v>0</v>
      </c>
    </row>
    <row r="16" spans="1:10" s="36" customFormat="1" ht="12" outlineLevel="3">
      <c r="A16" s="15">
        <v>1</v>
      </c>
      <c r="B16" s="37" t="s">
        <v>3259</v>
      </c>
      <c r="C16" s="38" t="s">
        <v>3261</v>
      </c>
      <c r="D16" s="16" t="s">
        <v>838</v>
      </c>
      <c r="E16" s="39">
        <v>1</v>
      </c>
      <c r="F16" s="17">
        <v>0</v>
      </c>
      <c r="G16" s="39">
        <f t="shared" ref="G16:G17" si="0">E16*(1+F16/100)</f>
        <v>1</v>
      </c>
      <c r="H16" s="17"/>
      <c r="I16" s="18">
        <f t="shared" ref="I16:I17" si="1">G16*H16</f>
        <v>0</v>
      </c>
    </row>
    <row r="17" spans="1:9" s="36" customFormat="1" ht="12" outlineLevel="3">
      <c r="A17" s="15">
        <v>2</v>
      </c>
      <c r="B17" s="37" t="s">
        <v>3260</v>
      </c>
      <c r="C17" s="38" t="s">
        <v>3376</v>
      </c>
      <c r="D17" s="16" t="s">
        <v>838</v>
      </c>
      <c r="E17" s="39">
        <v>1</v>
      </c>
      <c r="F17" s="17">
        <v>0</v>
      </c>
      <c r="G17" s="39">
        <f t="shared" si="0"/>
        <v>1</v>
      </c>
      <c r="H17" s="17"/>
      <c r="I17" s="18">
        <f t="shared" si="1"/>
        <v>0</v>
      </c>
    </row>
    <row r="18" spans="1:9" s="36" customFormat="1" ht="12" outlineLevel="3">
      <c r="A18" s="15">
        <v>3</v>
      </c>
      <c r="B18" s="37" t="s">
        <v>2384</v>
      </c>
      <c r="C18" s="38" t="s">
        <v>2385</v>
      </c>
      <c r="D18" s="16" t="s">
        <v>838</v>
      </c>
      <c r="E18" s="39">
        <v>1</v>
      </c>
      <c r="F18" s="17">
        <v>0</v>
      </c>
      <c r="G18" s="39">
        <f t="shared" ref="G18:G28" si="2">E18*(1+F18/100)</f>
        <v>1</v>
      </c>
      <c r="H18" s="17"/>
      <c r="I18" s="18">
        <f t="shared" ref="I18:I28" si="3">G18*H18</f>
        <v>0</v>
      </c>
    </row>
    <row r="19" spans="1:9" s="36" customFormat="1" ht="12" outlineLevel="3">
      <c r="A19" s="15">
        <v>4</v>
      </c>
      <c r="B19" s="37" t="s">
        <v>2386</v>
      </c>
      <c r="C19" s="38" t="s">
        <v>2387</v>
      </c>
      <c r="D19" s="16" t="s">
        <v>5</v>
      </c>
      <c r="E19" s="39">
        <v>1879.04</v>
      </c>
      <c r="F19" s="17">
        <v>0</v>
      </c>
      <c r="G19" s="39">
        <f t="shared" si="2"/>
        <v>1879.04</v>
      </c>
      <c r="H19" s="17"/>
      <c r="I19" s="18">
        <f t="shared" si="3"/>
        <v>0</v>
      </c>
    </row>
    <row r="20" spans="1:9" s="36" customFormat="1" ht="12" outlineLevel="3">
      <c r="A20" s="15">
        <v>5</v>
      </c>
      <c r="B20" s="37" t="s">
        <v>2388</v>
      </c>
      <c r="C20" s="38" t="s">
        <v>2389</v>
      </c>
      <c r="D20" s="16" t="s">
        <v>5</v>
      </c>
      <c r="E20" s="39">
        <v>1330</v>
      </c>
      <c r="F20" s="17">
        <v>0</v>
      </c>
      <c r="G20" s="39">
        <f t="shared" si="2"/>
        <v>1330</v>
      </c>
      <c r="H20" s="17"/>
      <c r="I20" s="18">
        <f t="shared" si="3"/>
        <v>0</v>
      </c>
    </row>
    <row r="21" spans="1:9" s="36" customFormat="1" ht="12" outlineLevel="3">
      <c r="A21" s="15">
        <v>6</v>
      </c>
      <c r="B21" s="37" t="s">
        <v>3391</v>
      </c>
      <c r="C21" s="248" t="s">
        <v>3372</v>
      </c>
      <c r="D21" s="249" t="s">
        <v>5</v>
      </c>
      <c r="E21" s="39">
        <v>1800</v>
      </c>
      <c r="F21" s="17">
        <v>0</v>
      </c>
      <c r="G21" s="39">
        <f>E21*(1+F21/100)</f>
        <v>1800</v>
      </c>
      <c r="H21" s="17"/>
      <c r="I21" s="18"/>
    </row>
    <row r="22" spans="1:9" s="36" customFormat="1" ht="12" outlineLevel="3">
      <c r="A22" s="15">
        <v>7</v>
      </c>
      <c r="B22" s="37" t="s">
        <v>2390</v>
      </c>
      <c r="C22" s="38" t="s">
        <v>2391</v>
      </c>
      <c r="D22" s="16" t="s">
        <v>6</v>
      </c>
      <c r="E22" s="39">
        <v>532</v>
      </c>
      <c r="F22" s="17">
        <v>0</v>
      </c>
      <c r="G22" s="39">
        <f t="shared" si="2"/>
        <v>532</v>
      </c>
      <c r="H22" s="17"/>
      <c r="I22" s="18">
        <f t="shared" si="3"/>
        <v>0</v>
      </c>
    </row>
    <row r="23" spans="1:9" s="36" customFormat="1" ht="12" outlineLevel="3">
      <c r="A23" s="15">
        <v>8</v>
      </c>
      <c r="B23" s="37" t="s">
        <v>2392</v>
      </c>
      <c r="C23" s="38" t="s">
        <v>2393</v>
      </c>
      <c r="D23" s="16" t="s">
        <v>6</v>
      </c>
      <c r="E23" s="39">
        <v>294.5</v>
      </c>
      <c r="F23" s="17">
        <v>0</v>
      </c>
      <c r="G23" s="39">
        <f t="shared" si="2"/>
        <v>294.5</v>
      </c>
      <c r="H23" s="17"/>
      <c r="I23" s="18">
        <f t="shared" si="3"/>
        <v>0</v>
      </c>
    </row>
    <row r="24" spans="1:9" s="36" customFormat="1" ht="12" outlineLevel="3">
      <c r="A24" s="15">
        <v>9</v>
      </c>
      <c r="B24" s="37" t="s">
        <v>2394</v>
      </c>
      <c r="C24" s="38" t="s">
        <v>2395</v>
      </c>
      <c r="D24" s="16" t="s">
        <v>3</v>
      </c>
      <c r="E24" s="39">
        <v>10</v>
      </c>
      <c r="F24" s="17">
        <v>0</v>
      </c>
      <c r="G24" s="39">
        <f t="shared" si="2"/>
        <v>10</v>
      </c>
      <c r="H24" s="17"/>
      <c r="I24" s="18">
        <f t="shared" si="3"/>
        <v>0</v>
      </c>
    </row>
    <row r="25" spans="1:9" s="36" customFormat="1" ht="12" outlineLevel="3">
      <c r="A25" s="15">
        <v>10</v>
      </c>
      <c r="B25" s="37" t="s">
        <v>2396</v>
      </c>
      <c r="C25" s="38" t="s">
        <v>2397</v>
      </c>
      <c r="D25" s="16" t="s">
        <v>5</v>
      </c>
      <c r="E25" s="39">
        <v>227</v>
      </c>
      <c r="F25" s="17">
        <v>0</v>
      </c>
      <c r="G25" s="39">
        <f t="shared" si="2"/>
        <v>227</v>
      </c>
      <c r="H25" s="17"/>
      <c r="I25" s="18">
        <f t="shared" si="3"/>
        <v>0</v>
      </c>
    </row>
    <row r="26" spans="1:9" s="36" customFormat="1" ht="24" outlineLevel="3">
      <c r="A26" s="15">
        <v>11</v>
      </c>
      <c r="B26" s="37" t="s">
        <v>2398</v>
      </c>
      <c r="C26" s="38" t="s">
        <v>2399</v>
      </c>
      <c r="D26" s="16" t="s">
        <v>5</v>
      </c>
      <c r="E26" s="39">
        <v>227</v>
      </c>
      <c r="F26" s="17">
        <v>0</v>
      </c>
      <c r="G26" s="39">
        <f t="shared" si="2"/>
        <v>227</v>
      </c>
      <c r="H26" s="17"/>
      <c r="I26" s="18">
        <f t="shared" si="3"/>
        <v>0</v>
      </c>
    </row>
    <row r="27" spans="1:9" s="36" customFormat="1" ht="12" outlineLevel="3">
      <c r="A27" s="15">
        <v>12</v>
      </c>
      <c r="B27" s="37" t="s">
        <v>2400</v>
      </c>
      <c r="C27" s="38" t="s">
        <v>2401</v>
      </c>
      <c r="D27" s="16" t="s">
        <v>5</v>
      </c>
      <c r="E27" s="39">
        <v>462</v>
      </c>
      <c r="F27" s="17">
        <v>0</v>
      </c>
      <c r="G27" s="39">
        <f t="shared" si="2"/>
        <v>462</v>
      </c>
      <c r="H27" s="17"/>
      <c r="I27" s="18">
        <f t="shared" si="3"/>
        <v>0</v>
      </c>
    </row>
    <row r="28" spans="1:9" s="36" customFormat="1" ht="12" outlineLevel="3">
      <c r="A28" s="15">
        <v>13</v>
      </c>
      <c r="B28" s="37" t="s">
        <v>2402</v>
      </c>
      <c r="C28" s="38" t="s">
        <v>2403</v>
      </c>
      <c r="D28" s="16" t="s">
        <v>5</v>
      </c>
      <c r="E28" s="39">
        <v>462</v>
      </c>
      <c r="F28" s="17">
        <v>0</v>
      </c>
      <c r="G28" s="39">
        <f t="shared" si="2"/>
        <v>462</v>
      </c>
      <c r="H28" s="17"/>
      <c r="I28" s="18">
        <f t="shared" si="3"/>
        <v>0</v>
      </c>
    </row>
    <row r="29" spans="1:9" s="50" customFormat="1" ht="12.75" customHeight="1" outlineLevel="3">
      <c r="A29" s="51"/>
      <c r="B29" s="52"/>
      <c r="C29" s="53"/>
      <c r="D29" s="52"/>
      <c r="E29" s="54"/>
      <c r="F29" s="55"/>
      <c r="G29" s="54"/>
      <c r="H29" s="55"/>
      <c r="I29" s="56"/>
    </row>
    <row r="30" spans="1:9" s="30" customFormat="1" ht="16.5" customHeight="1" outlineLevel="2">
      <c r="A30" s="31"/>
      <c r="B30" s="32"/>
      <c r="C30" s="32" t="s">
        <v>2404</v>
      </c>
      <c r="D30" s="6"/>
      <c r="E30" s="33"/>
      <c r="F30" s="34"/>
      <c r="G30" s="33"/>
      <c r="H30" s="34"/>
      <c r="I30" s="35">
        <f>SUBTOTAL(9,I31:I49)</f>
        <v>0</v>
      </c>
    </row>
    <row r="31" spans="1:9" s="36" customFormat="1" ht="24" outlineLevel="3">
      <c r="A31" s="15">
        <v>1</v>
      </c>
      <c r="B31" s="37" t="s">
        <v>2405</v>
      </c>
      <c r="C31" s="38" t="s">
        <v>2406</v>
      </c>
      <c r="D31" s="16" t="s">
        <v>838</v>
      </c>
      <c r="E31" s="39">
        <v>1</v>
      </c>
      <c r="F31" s="17">
        <v>0</v>
      </c>
      <c r="G31" s="39">
        <f t="shared" ref="G31:G39" si="4">E31*(1+F31/100)</f>
        <v>1</v>
      </c>
      <c r="H31" s="17"/>
      <c r="I31" s="18">
        <f t="shared" ref="I31:I39" si="5">G31*H31</f>
        <v>0</v>
      </c>
    </row>
    <row r="32" spans="1:9" s="36" customFormat="1" ht="12" outlineLevel="3">
      <c r="A32" s="15">
        <v>2</v>
      </c>
      <c r="B32" s="37" t="s">
        <v>2407</v>
      </c>
      <c r="C32" s="38" t="s">
        <v>2408</v>
      </c>
      <c r="D32" s="16" t="s">
        <v>838</v>
      </c>
      <c r="E32" s="39">
        <v>1</v>
      </c>
      <c r="F32" s="17">
        <v>0</v>
      </c>
      <c r="G32" s="39">
        <f t="shared" si="4"/>
        <v>1</v>
      </c>
      <c r="H32" s="17"/>
      <c r="I32" s="18">
        <f t="shared" si="5"/>
        <v>0</v>
      </c>
    </row>
    <row r="33" spans="1:9" s="36" customFormat="1" ht="12" outlineLevel="3">
      <c r="A33" s="15">
        <v>3</v>
      </c>
      <c r="B33" s="37" t="s">
        <v>2409</v>
      </c>
      <c r="C33" s="38" t="s">
        <v>2410</v>
      </c>
      <c r="D33" s="16" t="s">
        <v>838</v>
      </c>
      <c r="E33" s="39">
        <v>1</v>
      </c>
      <c r="F33" s="17">
        <v>0</v>
      </c>
      <c r="G33" s="39">
        <f t="shared" si="4"/>
        <v>1</v>
      </c>
      <c r="H33" s="17"/>
      <c r="I33" s="18">
        <f t="shared" si="5"/>
        <v>0</v>
      </c>
    </row>
    <row r="34" spans="1:9" s="36" customFormat="1" ht="12" outlineLevel="3">
      <c r="A34" s="15">
        <v>4</v>
      </c>
      <c r="B34" s="37" t="s">
        <v>2411</v>
      </c>
      <c r="C34" s="38" t="s">
        <v>2412</v>
      </c>
      <c r="D34" s="16" t="s">
        <v>838</v>
      </c>
      <c r="E34" s="39">
        <v>1</v>
      </c>
      <c r="F34" s="17">
        <v>0</v>
      </c>
      <c r="G34" s="39">
        <f t="shared" si="4"/>
        <v>1</v>
      </c>
      <c r="H34" s="17"/>
      <c r="I34" s="18">
        <f t="shared" si="5"/>
        <v>0</v>
      </c>
    </row>
    <row r="35" spans="1:9" s="36" customFormat="1" ht="24" outlineLevel="3">
      <c r="A35" s="15">
        <v>5</v>
      </c>
      <c r="B35" s="37" t="s">
        <v>2413</v>
      </c>
      <c r="C35" s="38" t="s">
        <v>2414</v>
      </c>
      <c r="D35" s="16" t="s">
        <v>838</v>
      </c>
      <c r="E35" s="39">
        <v>1</v>
      </c>
      <c r="F35" s="17">
        <v>0</v>
      </c>
      <c r="G35" s="39">
        <f t="shared" si="4"/>
        <v>1</v>
      </c>
      <c r="H35" s="17"/>
      <c r="I35" s="18">
        <f t="shared" si="5"/>
        <v>0</v>
      </c>
    </row>
    <row r="36" spans="1:9" s="36" customFormat="1" ht="12" outlineLevel="3">
      <c r="A36" s="15">
        <v>6</v>
      </c>
      <c r="B36" s="37" t="s">
        <v>2415</v>
      </c>
      <c r="C36" s="38" t="s">
        <v>2416</v>
      </c>
      <c r="D36" s="16" t="s">
        <v>5</v>
      </c>
      <c r="E36" s="39">
        <v>1879.04</v>
      </c>
      <c r="F36" s="17">
        <v>0</v>
      </c>
      <c r="G36" s="39">
        <f t="shared" si="4"/>
        <v>1879.04</v>
      </c>
      <c r="H36" s="17"/>
      <c r="I36" s="18">
        <f t="shared" si="5"/>
        <v>0</v>
      </c>
    </row>
    <row r="37" spans="1:9" s="36" customFormat="1" ht="12" outlineLevel="3">
      <c r="A37" s="15">
        <v>7</v>
      </c>
      <c r="B37" s="37" t="s">
        <v>2417</v>
      </c>
      <c r="C37" s="38" t="s">
        <v>2418</v>
      </c>
      <c r="D37" s="16" t="s">
        <v>2419</v>
      </c>
      <c r="E37" s="39">
        <v>200</v>
      </c>
      <c r="F37" s="17">
        <v>0</v>
      </c>
      <c r="G37" s="39">
        <f t="shared" si="4"/>
        <v>200</v>
      </c>
      <c r="H37" s="17"/>
      <c r="I37" s="18">
        <f t="shared" si="5"/>
        <v>0</v>
      </c>
    </row>
    <row r="38" spans="1:9" s="36" customFormat="1" ht="24" outlineLevel="3">
      <c r="A38" s="15">
        <v>8</v>
      </c>
      <c r="B38" s="37" t="s">
        <v>2420</v>
      </c>
      <c r="C38" s="38" t="s">
        <v>2421</v>
      </c>
      <c r="D38" s="16" t="s">
        <v>3</v>
      </c>
      <c r="E38" s="39">
        <v>1802.7</v>
      </c>
      <c r="F38" s="17">
        <v>0</v>
      </c>
      <c r="G38" s="39">
        <f t="shared" si="4"/>
        <v>1802.7</v>
      </c>
      <c r="H38" s="17"/>
      <c r="I38" s="18">
        <f t="shared" si="5"/>
        <v>0</v>
      </c>
    </row>
    <row r="39" spans="1:9" s="36" customFormat="1" ht="12" outlineLevel="3">
      <c r="A39" s="15">
        <v>9</v>
      </c>
      <c r="B39" s="37" t="s">
        <v>2422</v>
      </c>
      <c r="C39" s="38" t="s">
        <v>2423</v>
      </c>
      <c r="D39" s="16" t="s">
        <v>3</v>
      </c>
      <c r="E39" s="39">
        <v>1792.47</v>
      </c>
      <c r="F39" s="17">
        <v>0</v>
      </c>
      <c r="G39" s="39">
        <f t="shared" si="4"/>
        <v>1792.47</v>
      </c>
      <c r="H39" s="17"/>
      <c r="I39" s="18">
        <f t="shared" si="5"/>
        <v>0</v>
      </c>
    </row>
    <row r="40" spans="1:9" s="40" customFormat="1" ht="11.25" outlineLevel="4">
      <c r="A40" s="41"/>
      <c r="B40" s="42"/>
      <c r="C40" s="43" t="s">
        <v>3386</v>
      </c>
      <c r="D40" s="42"/>
      <c r="E40" s="44">
        <v>1792.47</v>
      </c>
      <c r="F40" s="45"/>
      <c r="G40" s="46"/>
      <c r="H40" s="45"/>
      <c r="I40" s="47"/>
    </row>
    <row r="41" spans="1:9" s="36" customFormat="1" ht="24" outlineLevel="3">
      <c r="A41" s="15">
        <v>10</v>
      </c>
      <c r="B41" s="37" t="s">
        <v>2424</v>
      </c>
      <c r="C41" s="38" t="s">
        <v>2425</v>
      </c>
      <c r="D41" s="16" t="s">
        <v>3</v>
      </c>
      <c r="E41" s="39">
        <v>10.23</v>
      </c>
      <c r="F41" s="17">
        <v>0</v>
      </c>
      <c r="G41" s="39">
        <f>E41*(1+F41/100)</f>
        <v>10.23</v>
      </c>
      <c r="H41" s="17"/>
      <c r="I41" s="18">
        <f>G41*H41</f>
        <v>0</v>
      </c>
    </row>
    <row r="42" spans="1:9" s="36" customFormat="1" ht="24" outlineLevel="3">
      <c r="A42" s="15">
        <v>11</v>
      </c>
      <c r="B42" s="37" t="s">
        <v>2426</v>
      </c>
      <c r="C42" s="38" t="s">
        <v>2427</v>
      </c>
      <c r="D42" s="16" t="s">
        <v>3</v>
      </c>
      <c r="E42" s="39">
        <v>34251.300000000003</v>
      </c>
      <c r="F42" s="17">
        <v>0</v>
      </c>
      <c r="G42" s="39">
        <f>E42*(1+F42/100)</f>
        <v>34251.300000000003</v>
      </c>
      <c r="H42" s="17"/>
      <c r="I42" s="18">
        <f>G42*H42</f>
        <v>0</v>
      </c>
    </row>
    <row r="43" spans="1:9" s="40" customFormat="1" ht="11.25" outlineLevel="4">
      <c r="A43" s="41"/>
      <c r="B43" s="42"/>
      <c r="C43" s="43" t="s">
        <v>3387</v>
      </c>
      <c r="D43" s="42"/>
      <c r="E43" s="44">
        <v>34251.300000000003</v>
      </c>
      <c r="F43" s="45"/>
      <c r="G43" s="46"/>
      <c r="H43" s="45"/>
      <c r="I43" s="47"/>
    </row>
    <row r="44" spans="1:9" s="36" customFormat="1" ht="24" outlineLevel="3">
      <c r="A44" s="15">
        <v>12</v>
      </c>
      <c r="B44" s="37" t="s">
        <v>2428</v>
      </c>
      <c r="C44" s="38" t="s">
        <v>3390</v>
      </c>
      <c r="D44" s="16" t="s">
        <v>3</v>
      </c>
      <c r="E44" s="39">
        <v>717</v>
      </c>
      <c r="F44" s="17">
        <v>0</v>
      </c>
      <c r="G44" s="39">
        <f>E44*(1+F44/100)</f>
        <v>717</v>
      </c>
      <c r="H44" s="17"/>
      <c r="I44" s="18">
        <f>G44*H44</f>
        <v>0</v>
      </c>
    </row>
    <row r="45" spans="1:9" s="36" customFormat="1" ht="24" outlineLevel="3">
      <c r="A45" s="15">
        <v>13</v>
      </c>
      <c r="B45" s="37" t="s">
        <v>2429</v>
      </c>
      <c r="C45" s="38" t="s">
        <v>3388</v>
      </c>
      <c r="D45" s="16" t="s">
        <v>3</v>
      </c>
      <c r="E45" s="39">
        <v>1075.5</v>
      </c>
      <c r="F45" s="17">
        <v>0</v>
      </c>
      <c r="G45" s="39">
        <f>E45*(1+F45/100)</f>
        <v>1075.5</v>
      </c>
      <c r="H45" s="17"/>
      <c r="I45" s="18">
        <f>G45*H45</f>
        <v>0</v>
      </c>
    </row>
    <row r="46" spans="1:9" s="36" customFormat="1" ht="24" outlineLevel="3">
      <c r="A46" s="15">
        <v>14</v>
      </c>
      <c r="B46" s="37" t="s">
        <v>2430</v>
      </c>
      <c r="C46" s="38" t="s">
        <v>3389</v>
      </c>
      <c r="D46" s="16" t="s">
        <v>3</v>
      </c>
      <c r="E46" s="39">
        <v>10.23</v>
      </c>
      <c r="F46" s="17">
        <v>0</v>
      </c>
      <c r="G46" s="39">
        <f>E46*(1+F46/100)</f>
        <v>10.23</v>
      </c>
      <c r="H46" s="17"/>
      <c r="I46" s="18">
        <f>G46*H46</f>
        <v>0</v>
      </c>
    </row>
    <row r="47" spans="1:9" s="36" customFormat="1" ht="24" outlineLevel="3">
      <c r="A47" s="15">
        <v>15</v>
      </c>
      <c r="B47" s="37" t="s">
        <v>3350</v>
      </c>
      <c r="C47" s="38" t="s">
        <v>3348</v>
      </c>
      <c r="D47" s="16" t="s">
        <v>3</v>
      </c>
      <c r="E47" s="39">
        <v>3.5999999999999997E-2</v>
      </c>
      <c r="F47" s="17">
        <v>0</v>
      </c>
      <c r="G47" s="39">
        <f>E47*(1+F47/100)</f>
        <v>3.5999999999999997E-2</v>
      </c>
      <c r="H47" s="250"/>
      <c r="I47" s="18">
        <f>G47*H47</f>
        <v>0</v>
      </c>
    </row>
    <row r="48" spans="1:9" s="36" customFormat="1" ht="12" outlineLevel="3">
      <c r="A48" s="334"/>
      <c r="B48" s="335"/>
      <c r="C48" s="43"/>
      <c r="D48" s="336"/>
      <c r="E48" s="337"/>
      <c r="F48" s="338"/>
      <c r="G48" s="337"/>
      <c r="H48" s="339"/>
      <c r="I48" s="340"/>
    </row>
    <row r="49" spans="1:9" s="50" customFormat="1" ht="12.75" customHeight="1" outlineLevel="3">
      <c r="A49" s="51"/>
      <c r="B49" s="52"/>
      <c r="C49" s="53"/>
      <c r="D49" s="52"/>
      <c r="E49" s="54"/>
      <c r="F49" s="55"/>
      <c r="G49" s="54"/>
      <c r="H49" s="55"/>
      <c r="I49" s="56"/>
    </row>
    <row r="50" spans="1:9" s="50" customFormat="1" ht="12.75" customHeight="1" outlineLevel="2">
      <c r="A50" s="51"/>
      <c r="B50" s="52"/>
      <c r="C50" s="53"/>
      <c r="D50" s="52"/>
      <c r="E50" s="54"/>
      <c r="F50" s="55"/>
      <c r="G50" s="54"/>
      <c r="H50" s="55"/>
      <c r="I50" s="56"/>
    </row>
    <row r="51" spans="1:9" s="50" customFormat="1" ht="12.75" customHeight="1" outlineLevel="1">
      <c r="A51" s="51"/>
      <c r="B51" s="52"/>
      <c r="C51" s="53"/>
      <c r="D51" s="52"/>
      <c r="E51" s="54"/>
      <c r="F51" s="55"/>
      <c r="G51" s="54"/>
      <c r="H51" s="55"/>
      <c r="I51" s="56"/>
    </row>
    <row r="52" spans="1:9" s="50" customFormat="1" ht="12.75" customHeight="1">
      <c r="A52" s="51"/>
      <c r="B52" s="52"/>
      <c r="C52" s="53"/>
      <c r="D52" s="52"/>
      <c r="E52" s="54"/>
      <c r="F52" s="55"/>
      <c r="G52" s="54"/>
      <c r="H52" s="55"/>
      <c r="I52" s="56"/>
    </row>
  </sheetData>
  <pageMargins left="0.39370078740157483" right="0.39370078740157483" top="0.59055118110236227" bottom="0.59055118110236227" header="0.39370078740157483" footer="0.39370078740157483"/>
  <pageSetup paperSize="9" scale="87" fitToHeight="9999" orientation="landscape" r:id="rId1"/>
  <headerFooter alignWithMargins="0">
    <oddFooter>&amp;C&amp;8&amp;P z &amp;N&amp;R&amp;8&amp;A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106"/>
  <sheetViews>
    <sheetView showGridLines="0" view="pageBreakPreview" topLeftCell="B1" zoomScaleNormal="100" zoomScaleSheetLayoutView="100" workbookViewId="0">
      <pane ySplit="3" topLeftCell="A4" activePane="bottomLeft" state="frozen"/>
      <selection activeCell="J5" sqref="J5"/>
      <selection pane="bottomLeft" activeCell="C2" sqref="C2"/>
    </sheetView>
  </sheetViews>
  <sheetFormatPr defaultRowHeight="12.75" outlineLevelRow="3"/>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hidden="1" customWidth="1"/>
  </cols>
  <sheetData>
    <row r="1" spans="1:13" ht="21.6" customHeight="1">
      <c r="A1" s="10"/>
      <c r="B1" s="11"/>
      <c r="C1" s="230" t="s">
        <v>2246</v>
      </c>
      <c r="D1" s="11"/>
      <c r="E1" s="12"/>
      <c r="F1" s="13"/>
      <c r="G1" s="12"/>
      <c r="H1" s="13"/>
      <c r="I1" s="14"/>
    </row>
    <row r="2" spans="1:13" ht="21.6" customHeight="1">
      <c r="A2" s="10"/>
      <c r="B2" s="11"/>
      <c r="C2" s="231" t="s">
        <v>3207</v>
      </c>
      <c r="D2" s="11"/>
      <c r="E2" s="12"/>
      <c r="F2" s="13"/>
      <c r="G2" s="12"/>
      <c r="H2" s="13"/>
      <c r="I2" s="14"/>
    </row>
    <row r="3" spans="1:13" s="19" customFormat="1" ht="13.5" thickBot="1">
      <c r="A3" s="20" t="s">
        <v>59</v>
      </c>
      <c r="B3" s="20" t="s">
        <v>11</v>
      </c>
      <c r="C3" s="57" t="s">
        <v>17</v>
      </c>
      <c r="D3" s="20" t="s">
        <v>4</v>
      </c>
      <c r="E3" s="20" t="s">
        <v>516</v>
      </c>
      <c r="F3" s="20" t="s">
        <v>49</v>
      </c>
      <c r="G3" s="20" t="s">
        <v>273</v>
      </c>
      <c r="H3" s="20" t="s">
        <v>219</v>
      </c>
      <c r="I3" s="20" t="s">
        <v>15</v>
      </c>
      <c r="J3" s="223" t="s">
        <v>1812</v>
      </c>
    </row>
    <row r="4" spans="1:13" s="19" customFormat="1">
      <c r="A4" s="293"/>
      <c r="B4" s="293"/>
      <c r="C4" s="294"/>
      <c r="D4" s="293"/>
      <c r="E4" s="293"/>
      <c r="F4" s="293"/>
      <c r="G4" s="293"/>
      <c r="H4" s="293"/>
      <c r="I4" s="293"/>
      <c r="J4" s="223"/>
    </row>
    <row r="5" spans="1:13" s="312" customFormat="1" ht="30" customHeight="1">
      <c r="A5" s="309"/>
      <c r="B5" s="309"/>
      <c r="C5" s="302" t="s">
        <v>3139</v>
      </c>
      <c r="D5" s="309"/>
      <c r="E5" s="309"/>
      <c r="F5" s="309"/>
      <c r="G5" s="309"/>
      <c r="H5" s="309"/>
      <c r="I5" s="309"/>
      <c r="J5" s="311"/>
    </row>
    <row r="6" spans="1:13" s="312" customFormat="1" ht="23.25" customHeight="1">
      <c r="A6" s="309"/>
      <c r="B6" s="309"/>
      <c r="C6" s="302" t="s">
        <v>3137</v>
      </c>
      <c r="D6" s="309"/>
      <c r="E6" s="309"/>
      <c r="F6" s="309"/>
      <c r="G6" s="309"/>
      <c r="H6" s="309"/>
      <c r="I6" s="309"/>
      <c r="J6" s="311"/>
    </row>
    <row r="7" spans="1:13" ht="11.25" customHeight="1">
      <c r="A7" s="2"/>
      <c r="B7" s="21"/>
      <c r="C7" s="22"/>
      <c r="D7" s="6"/>
      <c r="E7" s="2"/>
      <c r="F7" s="2"/>
      <c r="G7" s="2"/>
      <c r="H7" s="2"/>
      <c r="I7" s="2"/>
    </row>
    <row r="8" spans="1:13" s="23" customFormat="1" ht="19.5" customHeight="1">
      <c r="A8" s="24"/>
      <c r="B8" s="26">
        <v>3</v>
      </c>
      <c r="C8" s="26" t="s">
        <v>3206</v>
      </c>
      <c r="D8" s="25"/>
      <c r="E8" s="27"/>
      <c r="F8" s="28"/>
      <c r="G8" s="27"/>
      <c r="H8" s="28"/>
      <c r="I8" s="29">
        <f>SUBTOTAL(9,I10:I106)</f>
        <v>0</v>
      </c>
      <c r="J8" s="269" t="e">
        <f>I8+'IO_101.1_Kom. a zpevněné plochy'!#REF!</f>
        <v>#REF!</v>
      </c>
    </row>
    <row r="9" spans="1:13" s="23" customFormat="1" ht="29.25">
      <c r="A9" s="24"/>
      <c r="B9" s="26"/>
      <c r="C9" s="313" t="s">
        <v>3158</v>
      </c>
      <c r="D9" s="25"/>
      <c r="E9" s="27"/>
      <c r="F9" s="28"/>
      <c r="G9" s="27"/>
      <c r="H9" s="28"/>
      <c r="I9" s="29"/>
      <c r="J9" s="269"/>
    </row>
    <row r="10" spans="1:13" s="30" customFormat="1" ht="16.5" customHeight="1" outlineLevel="2">
      <c r="A10" s="31"/>
      <c r="B10" s="21" t="s">
        <v>3030</v>
      </c>
      <c r="C10" s="32" t="s">
        <v>987</v>
      </c>
      <c r="D10" s="6"/>
      <c r="E10" s="33"/>
      <c r="F10" s="34"/>
      <c r="G10" s="33"/>
      <c r="H10" s="34"/>
      <c r="I10" s="35">
        <f>SUBTOTAL(9,I11:I30)</f>
        <v>0</v>
      </c>
    </row>
    <row r="11" spans="1:13" s="36" customFormat="1" ht="12" outlineLevel="3">
      <c r="A11" s="15">
        <v>1</v>
      </c>
      <c r="B11" s="37" t="s">
        <v>3033</v>
      </c>
      <c r="C11" s="38" t="s">
        <v>2357</v>
      </c>
      <c r="D11" s="16" t="s">
        <v>2</v>
      </c>
      <c r="E11" s="39">
        <v>232</v>
      </c>
      <c r="F11" s="17">
        <v>0</v>
      </c>
      <c r="G11" s="39">
        <f>E11*(1+F11/100)</f>
        <v>232</v>
      </c>
      <c r="H11" s="250"/>
      <c r="I11" s="18">
        <f>G11*H11</f>
        <v>0</v>
      </c>
    </row>
    <row r="12" spans="1:13" s="36" customFormat="1" ht="12" outlineLevel="3">
      <c r="A12" s="334"/>
      <c r="B12" s="335"/>
      <c r="C12" s="254" t="s">
        <v>3277</v>
      </c>
      <c r="D12" s="336"/>
      <c r="E12" s="337"/>
      <c r="F12" s="338"/>
      <c r="G12" s="337"/>
      <c r="H12" s="339"/>
      <c r="I12" s="340"/>
    </row>
    <row r="13" spans="1:13" s="36" customFormat="1" ht="12" outlineLevel="3">
      <c r="A13" s="334"/>
      <c r="B13" s="335"/>
      <c r="C13" s="254" t="s">
        <v>3278</v>
      </c>
      <c r="D13" s="336"/>
      <c r="E13" s="337"/>
      <c r="F13" s="338"/>
      <c r="G13" s="337"/>
      <c r="H13" s="339"/>
      <c r="I13" s="340"/>
    </row>
    <row r="14" spans="1:13" s="36" customFormat="1" ht="12" outlineLevel="3">
      <c r="A14" s="334"/>
      <c r="B14" s="335"/>
      <c r="C14" s="254" t="s">
        <v>3282</v>
      </c>
      <c r="D14" s="336"/>
      <c r="E14" s="337"/>
      <c r="F14" s="338"/>
      <c r="G14" s="337"/>
      <c r="H14" s="339"/>
      <c r="I14" s="340"/>
      <c r="M14" s="333"/>
    </row>
    <row r="15" spans="1:13" s="36" customFormat="1" ht="12" outlineLevel="3">
      <c r="A15" s="334"/>
      <c r="B15" s="37" t="s">
        <v>3034</v>
      </c>
      <c r="C15" s="38" t="s">
        <v>3366</v>
      </c>
      <c r="D15" s="16" t="s">
        <v>5</v>
      </c>
      <c r="E15" s="39">
        <v>412</v>
      </c>
      <c r="F15" s="17"/>
      <c r="G15" s="39">
        <f>E15*(1+F15/100)</f>
        <v>412</v>
      </c>
      <c r="H15" s="250"/>
      <c r="I15" s="18">
        <f>G15*H15</f>
        <v>0</v>
      </c>
      <c r="L15" s="333"/>
    </row>
    <row r="16" spans="1:13" s="36" customFormat="1" ht="12" outlineLevel="3">
      <c r="A16" s="334"/>
      <c r="B16" s="335"/>
      <c r="C16" s="254" t="s">
        <v>3370</v>
      </c>
      <c r="D16" s="341"/>
      <c r="E16" s="337"/>
      <c r="F16" s="338"/>
      <c r="G16" s="337"/>
      <c r="H16" s="339"/>
      <c r="I16" s="340"/>
      <c r="L16" s="333"/>
    </row>
    <row r="17" spans="1:12" s="36" customFormat="1" ht="12" outlineLevel="3">
      <c r="A17" s="334"/>
      <c r="B17" s="335"/>
      <c r="C17" s="254" t="s">
        <v>3371</v>
      </c>
      <c r="D17" s="341"/>
      <c r="E17" s="337"/>
      <c r="F17" s="338"/>
      <c r="G17" s="337"/>
      <c r="H17" s="339"/>
      <c r="I17" s="340"/>
      <c r="L17" s="333"/>
    </row>
    <row r="18" spans="1:12" s="36" customFormat="1" ht="12" outlineLevel="3">
      <c r="A18" s="334"/>
      <c r="B18" s="335"/>
      <c r="C18" s="254" t="s">
        <v>3367</v>
      </c>
      <c r="D18" s="341"/>
      <c r="E18" s="337"/>
      <c r="F18" s="338"/>
      <c r="G18" s="337"/>
      <c r="H18" s="339"/>
      <c r="I18" s="340"/>
      <c r="L18" s="333"/>
    </row>
    <row r="19" spans="1:12" s="36" customFormat="1" ht="12" outlineLevel="3">
      <c r="A19" s="15">
        <v>1</v>
      </c>
      <c r="B19" s="37" t="s">
        <v>3035</v>
      </c>
      <c r="C19" s="38" t="s">
        <v>3346</v>
      </c>
      <c r="D19" s="16" t="s">
        <v>3</v>
      </c>
      <c r="E19" s="39">
        <v>51.1</v>
      </c>
      <c r="F19" s="17">
        <v>0</v>
      </c>
      <c r="G19" s="39">
        <f>E19*(1+F19/100)</f>
        <v>51.1</v>
      </c>
      <c r="H19" s="250"/>
      <c r="I19" s="18">
        <f>G19*H19</f>
        <v>0</v>
      </c>
    </row>
    <row r="20" spans="1:12" s="36" customFormat="1" ht="24" outlineLevel="3">
      <c r="A20" s="15">
        <v>1</v>
      </c>
      <c r="B20" s="37" t="s">
        <v>3392</v>
      </c>
      <c r="C20" s="38" t="s">
        <v>3347</v>
      </c>
      <c r="D20" s="16" t="s">
        <v>3</v>
      </c>
      <c r="E20" s="39">
        <v>42</v>
      </c>
      <c r="F20" s="17">
        <v>0</v>
      </c>
      <c r="G20" s="39">
        <f>E20*(1+F20/100)</f>
        <v>42</v>
      </c>
      <c r="H20" s="250"/>
      <c r="I20" s="18">
        <f>G20*H20</f>
        <v>0</v>
      </c>
    </row>
    <row r="21" spans="1:12" s="36" customFormat="1" ht="24" outlineLevel="3">
      <c r="A21" s="15">
        <v>1</v>
      </c>
      <c r="B21" s="37" t="s">
        <v>3393</v>
      </c>
      <c r="C21" s="38" t="s">
        <v>3348</v>
      </c>
      <c r="D21" s="16" t="s">
        <v>3</v>
      </c>
      <c r="E21" s="39">
        <v>9.1</v>
      </c>
      <c r="F21" s="17">
        <v>0</v>
      </c>
      <c r="G21" s="39">
        <f>E21*(1+F21/100)</f>
        <v>9.1</v>
      </c>
      <c r="H21" s="250"/>
      <c r="I21" s="18">
        <f>G21*H21</f>
        <v>0</v>
      </c>
    </row>
    <row r="22" spans="1:12" s="36" customFormat="1" ht="12" outlineLevel="3">
      <c r="A22" s="15">
        <v>2</v>
      </c>
      <c r="B22" s="37" t="s">
        <v>3394</v>
      </c>
      <c r="C22" s="38" t="s">
        <v>3349</v>
      </c>
      <c r="D22" s="16" t="s">
        <v>6</v>
      </c>
      <c r="E22" s="39">
        <v>1443</v>
      </c>
      <c r="F22" s="17">
        <v>0</v>
      </c>
      <c r="G22" s="39">
        <f>E22*(1+F22/100)</f>
        <v>1443</v>
      </c>
      <c r="H22" s="250"/>
      <c r="I22" s="18">
        <f>G22*H22</f>
        <v>0</v>
      </c>
    </row>
    <row r="23" spans="1:12" s="36" customFormat="1" ht="12" outlineLevel="3">
      <c r="A23" s="334"/>
      <c r="B23" s="335"/>
      <c r="C23" s="254" t="s">
        <v>3313</v>
      </c>
      <c r="D23" s="336"/>
      <c r="E23" s="337"/>
      <c r="F23" s="338"/>
      <c r="G23" s="337"/>
      <c r="H23" s="339"/>
      <c r="I23" s="340"/>
    </row>
    <row r="24" spans="1:12" s="36" customFormat="1" ht="12" outlineLevel="3">
      <c r="A24" s="334"/>
      <c r="B24" s="335"/>
      <c r="C24" s="254" t="s">
        <v>3314</v>
      </c>
      <c r="D24" s="336"/>
      <c r="E24" s="337"/>
      <c r="F24" s="338"/>
      <c r="G24" s="337"/>
      <c r="H24" s="339"/>
      <c r="I24" s="340"/>
    </row>
    <row r="25" spans="1:12" s="36" customFormat="1" ht="12" outlineLevel="3">
      <c r="A25" s="334"/>
      <c r="B25" s="335"/>
      <c r="C25" s="254" t="s">
        <v>3368</v>
      </c>
      <c r="D25" s="336"/>
      <c r="E25" s="337"/>
      <c r="F25" s="338"/>
      <c r="G25" s="337"/>
      <c r="H25" s="339"/>
      <c r="I25" s="340"/>
    </row>
    <row r="26" spans="1:12" s="36" customFormat="1" ht="12" outlineLevel="3">
      <c r="A26" s="334"/>
      <c r="B26" s="335"/>
      <c r="C26" s="254" t="s">
        <v>3369</v>
      </c>
      <c r="D26" s="336"/>
      <c r="E26" s="337"/>
      <c r="F26" s="338"/>
      <c r="G26" s="337"/>
      <c r="H26" s="339"/>
      <c r="I26" s="340"/>
    </row>
    <row r="27" spans="1:12" s="36" customFormat="1" ht="12" outlineLevel="3">
      <c r="A27" s="334"/>
      <c r="B27" s="335"/>
      <c r="C27" s="254" t="s">
        <v>3315</v>
      </c>
      <c r="D27" s="336"/>
      <c r="E27" s="337"/>
      <c r="F27" s="338"/>
      <c r="G27" s="337"/>
      <c r="H27" s="339"/>
      <c r="I27" s="340"/>
    </row>
    <row r="28" spans="1:12" s="36" customFormat="1" ht="12" outlineLevel="3">
      <c r="A28" s="15">
        <v>3</v>
      </c>
      <c r="B28" s="37" t="s">
        <v>3395</v>
      </c>
      <c r="C28" s="38" t="s">
        <v>2358</v>
      </c>
      <c r="D28" s="16" t="s">
        <v>6</v>
      </c>
      <c r="E28" s="39">
        <v>1443</v>
      </c>
      <c r="F28" s="17">
        <v>0</v>
      </c>
      <c r="G28" s="39">
        <f>E28*(1+F28/100)</f>
        <v>1443</v>
      </c>
      <c r="H28" s="250"/>
      <c r="I28" s="18">
        <f>G28*H28</f>
        <v>0</v>
      </c>
    </row>
    <row r="29" spans="1:12" s="213" customFormat="1" ht="12" customHeight="1" outlineLevel="3">
      <c r="A29" s="246">
        <v>7</v>
      </c>
      <c r="B29" s="247" t="s">
        <v>233</v>
      </c>
      <c r="C29" s="248" t="s">
        <v>733</v>
      </c>
      <c r="D29" s="249" t="s">
        <v>6</v>
      </c>
      <c r="E29" s="39">
        <v>1443</v>
      </c>
      <c r="F29" s="250">
        <v>0</v>
      </c>
      <c r="G29" s="39">
        <f>E29*(1+F29/100)</f>
        <v>1443</v>
      </c>
      <c r="H29" s="250"/>
      <c r="I29" s="251">
        <f>G29*H29</f>
        <v>0</v>
      </c>
    </row>
    <row r="30" spans="1:12" s="213" customFormat="1" ht="12" outlineLevel="3">
      <c r="A30" s="246">
        <v>8</v>
      </c>
      <c r="B30" s="247" t="s">
        <v>234</v>
      </c>
      <c r="C30" s="248" t="s">
        <v>392</v>
      </c>
      <c r="D30" s="249" t="s">
        <v>6</v>
      </c>
      <c r="E30" s="39">
        <v>1443</v>
      </c>
      <c r="F30" s="250">
        <v>0</v>
      </c>
      <c r="G30" s="39">
        <f>E30*(1+F30/100)</f>
        <v>1443</v>
      </c>
      <c r="H30" s="250"/>
      <c r="I30" s="251">
        <f>G30*H30</f>
        <v>0</v>
      </c>
    </row>
    <row r="31" spans="1:12" s="30" customFormat="1" ht="16.5" customHeight="1" outlineLevel="2">
      <c r="A31" s="31"/>
      <c r="B31" s="21" t="s">
        <v>3031</v>
      </c>
      <c r="C31" s="32" t="s">
        <v>2359</v>
      </c>
      <c r="D31" s="6"/>
      <c r="E31" s="33"/>
      <c r="F31" s="34"/>
      <c r="G31" s="33"/>
      <c r="H31" s="34"/>
      <c r="I31" s="35">
        <f>SUBTOTAL(9,I32:I102)</f>
        <v>0</v>
      </c>
    </row>
    <row r="32" spans="1:12" s="36" customFormat="1" ht="12" outlineLevel="3">
      <c r="A32" s="15">
        <v>4</v>
      </c>
      <c r="B32" s="37" t="s">
        <v>3036</v>
      </c>
      <c r="C32" s="38" t="s">
        <v>2360</v>
      </c>
      <c r="D32" s="16" t="s">
        <v>838</v>
      </c>
      <c r="E32" s="39">
        <v>7</v>
      </c>
      <c r="F32" s="17">
        <v>0</v>
      </c>
      <c r="G32" s="39">
        <f t="shared" ref="G32:G102" si="0">E32*(1+F32/100)</f>
        <v>7</v>
      </c>
      <c r="H32" s="250"/>
      <c r="I32" s="18">
        <f t="shared" ref="I32:I102" si="1">G32*H32</f>
        <v>0</v>
      </c>
    </row>
    <row r="33" spans="1:9" s="36" customFormat="1" ht="12" outlineLevel="3">
      <c r="A33" s="334"/>
      <c r="B33" s="335"/>
      <c r="C33" s="254" t="s">
        <v>3279</v>
      </c>
      <c r="D33" s="336"/>
      <c r="E33" s="337"/>
      <c r="F33" s="338"/>
      <c r="G33" s="337"/>
      <c r="H33" s="339"/>
      <c r="I33" s="340"/>
    </row>
    <row r="34" spans="1:9" s="36" customFormat="1" ht="12" outlineLevel="3">
      <c r="A34" s="334"/>
      <c r="B34" s="335"/>
      <c r="C34" s="254" t="s">
        <v>3280</v>
      </c>
      <c r="D34" s="336"/>
      <c r="E34" s="337"/>
      <c r="F34" s="338"/>
      <c r="G34" s="337"/>
      <c r="H34" s="339"/>
      <c r="I34" s="340"/>
    </row>
    <row r="35" spans="1:9" s="36" customFormat="1" ht="12" outlineLevel="3">
      <c r="A35" s="334"/>
      <c r="B35" s="335"/>
      <c r="C35" s="254" t="s">
        <v>3281</v>
      </c>
      <c r="D35" s="336"/>
      <c r="E35" s="337"/>
      <c r="F35" s="338"/>
      <c r="G35" s="337"/>
      <c r="H35" s="339"/>
      <c r="I35" s="340"/>
    </row>
    <row r="36" spans="1:9" s="36" customFormat="1" ht="12" outlineLevel="3">
      <c r="A36" s="15">
        <v>5</v>
      </c>
      <c r="B36" s="37" t="s">
        <v>3037</v>
      </c>
      <c r="C36" s="38" t="s">
        <v>2361</v>
      </c>
      <c r="D36" s="16" t="s">
        <v>5</v>
      </c>
      <c r="E36" s="39">
        <v>914</v>
      </c>
      <c r="F36" s="17">
        <v>0</v>
      </c>
      <c r="G36" s="39">
        <f t="shared" si="0"/>
        <v>914</v>
      </c>
      <c r="H36" s="250"/>
      <c r="I36" s="18">
        <f t="shared" si="1"/>
        <v>0</v>
      </c>
    </row>
    <row r="37" spans="1:9" s="36" customFormat="1" ht="12" outlineLevel="3">
      <c r="A37" s="334"/>
      <c r="B37" s="335"/>
      <c r="C37" s="254" t="s">
        <v>3287</v>
      </c>
      <c r="D37" s="336"/>
      <c r="E37" s="337"/>
      <c r="F37" s="338"/>
      <c r="G37" s="337"/>
      <c r="H37" s="339"/>
      <c r="I37" s="340"/>
    </row>
    <row r="38" spans="1:9" s="36" customFormat="1" ht="12" outlineLevel="3">
      <c r="A38" s="334"/>
      <c r="B38" s="335"/>
      <c r="C38" s="254" t="s">
        <v>3286</v>
      </c>
      <c r="D38" s="336"/>
      <c r="E38" s="337"/>
      <c r="F38" s="338"/>
      <c r="G38" s="337"/>
      <c r="H38" s="339"/>
      <c r="I38" s="340"/>
    </row>
    <row r="39" spans="1:9" s="36" customFormat="1" ht="12" outlineLevel="3">
      <c r="A39" s="334"/>
      <c r="B39" s="335"/>
      <c r="C39" s="254" t="s">
        <v>3283</v>
      </c>
      <c r="D39" s="336"/>
      <c r="E39" s="337"/>
      <c r="F39" s="338"/>
      <c r="G39" s="337"/>
      <c r="H39" s="339"/>
      <c r="I39" s="340"/>
    </row>
    <row r="40" spans="1:9" s="36" customFormat="1" ht="12" outlineLevel="3">
      <c r="A40" s="334"/>
      <c r="B40" s="335"/>
      <c r="C40" s="254" t="s">
        <v>3284</v>
      </c>
      <c r="D40" s="336"/>
      <c r="E40" s="337"/>
      <c r="F40" s="338"/>
      <c r="G40" s="337"/>
      <c r="H40" s="339"/>
      <c r="I40" s="340"/>
    </row>
    <row r="41" spans="1:9" s="36" customFormat="1" ht="12" outlineLevel="3">
      <c r="A41" s="334"/>
      <c r="B41" s="335"/>
      <c r="C41" s="254" t="s">
        <v>3285</v>
      </c>
      <c r="D41" s="336"/>
      <c r="E41" s="337"/>
      <c r="F41" s="338"/>
      <c r="G41" s="337"/>
      <c r="H41" s="339"/>
      <c r="I41" s="340"/>
    </row>
    <row r="42" spans="1:9" s="36" customFormat="1" ht="12" outlineLevel="3">
      <c r="A42" s="334"/>
      <c r="B42" s="335"/>
      <c r="C42" s="254" t="s">
        <v>3288</v>
      </c>
      <c r="D42" s="336"/>
      <c r="E42" s="337"/>
      <c r="F42" s="338"/>
      <c r="G42" s="337"/>
      <c r="H42" s="339"/>
      <c r="I42" s="340"/>
    </row>
    <row r="43" spans="1:9" s="36" customFormat="1" ht="12" outlineLevel="3">
      <c r="A43" s="15">
        <v>6</v>
      </c>
      <c r="B43" s="37" t="s">
        <v>3038</v>
      </c>
      <c r="C43" s="38" t="s">
        <v>2362</v>
      </c>
      <c r="D43" s="16" t="s">
        <v>5</v>
      </c>
      <c r="E43" s="39">
        <v>914</v>
      </c>
      <c r="F43" s="17">
        <v>0</v>
      </c>
      <c r="G43" s="39">
        <f t="shared" si="0"/>
        <v>914</v>
      </c>
      <c r="H43" s="250"/>
      <c r="I43" s="18">
        <f t="shared" si="1"/>
        <v>0</v>
      </c>
    </row>
    <row r="44" spans="1:9" s="36" customFormat="1" ht="12" outlineLevel="3">
      <c r="A44" s="334"/>
      <c r="B44" s="335"/>
      <c r="C44" s="254" t="s">
        <v>3287</v>
      </c>
      <c r="D44" s="336"/>
      <c r="E44" s="337"/>
      <c r="F44" s="338"/>
      <c r="G44" s="337"/>
      <c r="H44" s="339"/>
      <c r="I44" s="340"/>
    </row>
    <row r="45" spans="1:9" s="36" customFormat="1" ht="12" outlineLevel="3">
      <c r="A45" s="334"/>
      <c r="B45" s="335"/>
      <c r="C45" s="254" t="s">
        <v>3286</v>
      </c>
      <c r="D45" s="336"/>
      <c r="E45" s="337"/>
      <c r="F45" s="338"/>
      <c r="G45" s="337"/>
      <c r="H45" s="339"/>
      <c r="I45" s="340"/>
    </row>
    <row r="46" spans="1:9" s="36" customFormat="1" ht="12" outlineLevel="3">
      <c r="A46" s="334"/>
      <c r="B46" s="335"/>
      <c r="C46" s="254" t="s">
        <v>3283</v>
      </c>
      <c r="D46" s="336"/>
      <c r="E46" s="337"/>
      <c r="F46" s="338"/>
      <c r="G46" s="337"/>
      <c r="H46" s="339"/>
      <c r="I46" s="340"/>
    </row>
    <row r="47" spans="1:9" s="36" customFormat="1" ht="12" outlineLevel="3">
      <c r="A47" s="334"/>
      <c r="B47" s="335"/>
      <c r="C47" s="254" t="s">
        <v>3284</v>
      </c>
      <c r="D47" s="336"/>
      <c r="E47" s="337"/>
      <c r="F47" s="338"/>
      <c r="G47" s="337"/>
      <c r="H47" s="339"/>
      <c r="I47" s="340"/>
    </row>
    <row r="48" spans="1:9" s="36" customFormat="1" ht="12" outlineLevel="3">
      <c r="A48" s="334"/>
      <c r="B48" s="335"/>
      <c r="C48" s="254" t="s">
        <v>3285</v>
      </c>
      <c r="D48" s="336"/>
      <c r="E48" s="337"/>
      <c r="F48" s="338"/>
      <c r="G48" s="337"/>
      <c r="H48" s="339"/>
      <c r="I48" s="340"/>
    </row>
    <row r="49" spans="1:9" s="36" customFormat="1" ht="12" outlineLevel="3">
      <c r="A49" s="334"/>
      <c r="B49" s="335"/>
      <c r="C49" s="254" t="s">
        <v>3288</v>
      </c>
      <c r="D49" s="336"/>
      <c r="E49" s="337"/>
      <c r="F49" s="338"/>
      <c r="G49" s="337"/>
      <c r="H49" s="339"/>
      <c r="I49" s="340"/>
    </row>
    <row r="50" spans="1:9" s="36" customFormat="1" ht="12" outlineLevel="3">
      <c r="A50" s="15">
        <v>7</v>
      </c>
      <c r="B50" s="37" t="s">
        <v>3039</v>
      </c>
      <c r="C50" s="38" t="s">
        <v>2363</v>
      </c>
      <c r="D50" s="16" t="s">
        <v>2</v>
      </c>
      <c r="E50" s="39">
        <v>38</v>
      </c>
      <c r="F50" s="17">
        <v>0</v>
      </c>
      <c r="G50" s="39">
        <f t="shared" si="0"/>
        <v>38</v>
      </c>
      <c r="H50" s="250"/>
      <c r="I50" s="18">
        <f t="shared" si="1"/>
        <v>0</v>
      </c>
    </row>
    <row r="51" spans="1:9" s="36" customFormat="1" ht="12" outlineLevel="3">
      <c r="A51" s="334"/>
      <c r="B51" s="335"/>
      <c r="C51" s="254" t="s">
        <v>3301</v>
      </c>
      <c r="D51" s="336"/>
      <c r="E51" s="337"/>
      <c r="F51" s="338"/>
      <c r="G51" s="337"/>
      <c r="H51" s="339"/>
      <c r="I51" s="340"/>
    </row>
    <row r="52" spans="1:9" s="36" customFormat="1" ht="12" outlineLevel="3">
      <c r="A52" s="334"/>
      <c r="B52" s="335"/>
      <c r="C52" s="254" t="s">
        <v>3302</v>
      </c>
      <c r="D52" s="336"/>
      <c r="E52" s="337"/>
      <c r="F52" s="338"/>
      <c r="G52" s="337"/>
      <c r="H52" s="339"/>
      <c r="I52" s="340"/>
    </row>
    <row r="53" spans="1:9" s="36" customFormat="1" ht="12" outlineLevel="3">
      <c r="A53" s="334"/>
      <c r="B53" s="335"/>
      <c r="C53" s="254" t="s">
        <v>3303</v>
      </c>
      <c r="D53" s="336"/>
      <c r="E53" s="337"/>
      <c r="F53" s="338"/>
      <c r="G53" s="337"/>
      <c r="H53" s="339"/>
      <c r="I53" s="340"/>
    </row>
    <row r="54" spans="1:9" s="36" customFormat="1" ht="12" outlineLevel="3">
      <c r="A54" s="15">
        <v>8</v>
      </c>
      <c r="B54" s="37" t="s">
        <v>3040</v>
      </c>
      <c r="C54" s="38" t="s">
        <v>2364</v>
      </c>
      <c r="D54" s="16" t="s">
        <v>5</v>
      </c>
      <c r="E54" s="39">
        <v>914</v>
      </c>
      <c r="F54" s="17">
        <v>0</v>
      </c>
      <c r="G54" s="39">
        <f t="shared" si="0"/>
        <v>914</v>
      </c>
      <c r="H54" s="250"/>
      <c r="I54" s="18">
        <f t="shared" si="1"/>
        <v>0</v>
      </c>
    </row>
    <row r="55" spans="1:9" s="36" customFormat="1" ht="12" outlineLevel="3">
      <c r="A55" s="334"/>
      <c r="B55" s="335"/>
      <c r="C55" s="254" t="s">
        <v>3287</v>
      </c>
      <c r="D55" s="336"/>
      <c r="E55" s="337"/>
      <c r="F55" s="338"/>
      <c r="G55" s="337"/>
      <c r="H55" s="339"/>
      <c r="I55" s="340"/>
    </row>
    <row r="56" spans="1:9" s="36" customFormat="1" ht="12" outlineLevel="3">
      <c r="A56" s="334"/>
      <c r="B56" s="335"/>
      <c r="C56" s="254" t="s">
        <v>3286</v>
      </c>
      <c r="D56" s="336"/>
      <c r="E56" s="337"/>
      <c r="F56" s="338"/>
      <c r="G56" s="337"/>
      <c r="H56" s="339"/>
      <c r="I56" s="340"/>
    </row>
    <row r="57" spans="1:9" s="36" customFormat="1" ht="12" outlineLevel="3">
      <c r="A57" s="334"/>
      <c r="B57" s="335"/>
      <c r="C57" s="254" t="s">
        <v>3283</v>
      </c>
      <c r="D57" s="336"/>
      <c r="E57" s="337"/>
      <c r="F57" s="338"/>
      <c r="G57" s="337"/>
      <c r="H57" s="339"/>
      <c r="I57" s="340"/>
    </row>
    <row r="58" spans="1:9" s="36" customFormat="1" ht="12" outlineLevel="3">
      <c r="A58" s="334"/>
      <c r="B58" s="335"/>
      <c r="C58" s="254" t="s">
        <v>3284</v>
      </c>
      <c r="D58" s="336"/>
      <c r="E58" s="337"/>
      <c r="F58" s="338"/>
      <c r="G58" s="337"/>
      <c r="H58" s="339"/>
      <c r="I58" s="340"/>
    </row>
    <row r="59" spans="1:9" s="36" customFormat="1" ht="12" outlineLevel="3">
      <c r="A59" s="334"/>
      <c r="B59" s="335"/>
      <c r="C59" s="254" t="s">
        <v>3285</v>
      </c>
      <c r="D59" s="336"/>
      <c r="E59" s="337"/>
      <c r="F59" s="338"/>
      <c r="G59" s="337"/>
      <c r="H59" s="339"/>
      <c r="I59" s="340"/>
    </row>
    <row r="60" spans="1:9" s="36" customFormat="1" ht="12" outlineLevel="3">
      <c r="A60" s="334"/>
      <c r="B60" s="335"/>
      <c r="C60" s="254" t="s">
        <v>3288</v>
      </c>
      <c r="D60" s="336"/>
      <c r="E60" s="337"/>
      <c r="F60" s="338"/>
      <c r="G60" s="337"/>
      <c r="H60" s="339"/>
      <c r="I60" s="340"/>
    </row>
    <row r="61" spans="1:9" s="36" customFormat="1" ht="12" outlineLevel="3">
      <c r="A61" s="15">
        <v>9</v>
      </c>
      <c r="B61" s="37" t="s">
        <v>3041</v>
      </c>
      <c r="C61" s="38" t="s">
        <v>2365</v>
      </c>
      <c r="D61" s="16" t="s">
        <v>5</v>
      </c>
      <c r="E61" s="39">
        <v>592</v>
      </c>
      <c r="F61" s="17">
        <v>0</v>
      </c>
      <c r="G61" s="39">
        <f t="shared" si="0"/>
        <v>592</v>
      </c>
      <c r="H61" s="250"/>
      <c r="I61" s="18">
        <f t="shared" si="1"/>
        <v>0</v>
      </c>
    </row>
    <row r="62" spans="1:9" s="36" customFormat="1" ht="12" outlineLevel="3">
      <c r="A62" s="334"/>
      <c r="B62" s="335"/>
      <c r="C62" s="254" t="s">
        <v>3287</v>
      </c>
      <c r="D62" s="336"/>
      <c r="E62" s="337"/>
      <c r="F62" s="338"/>
      <c r="G62" s="337"/>
      <c r="H62" s="339"/>
      <c r="I62" s="340"/>
    </row>
    <row r="63" spans="1:9" s="36" customFormat="1" ht="12" outlineLevel="3">
      <c r="A63" s="334"/>
      <c r="B63" s="335"/>
      <c r="C63" s="254" t="s">
        <v>3286</v>
      </c>
      <c r="D63" s="336"/>
      <c r="E63" s="337"/>
      <c r="F63" s="338"/>
      <c r="G63" s="337"/>
      <c r="H63" s="339"/>
      <c r="I63" s="340"/>
    </row>
    <row r="64" spans="1:9" s="36" customFormat="1" ht="12" outlineLevel="3">
      <c r="A64" s="334"/>
      <c r="B64" s="335"/>
      <c r="C64" s="254" t="s">
        <v>3283</v>
      </c>
      <c r="D64" s="336"/>
      <c r="E64" s="337"/>
      <c r="F64" s="338"/>
      <c r="G64" s="337"/>
      <c r="H64" s="339"/>
      <c r="I64" s="340"/>
    </row>
    <row r="65" spans="1:9" s="36" customFormat="1" ht="12" outlineLevel="3">
      <c r="A65" s="334"/>
      <c r="B65" s="335"/>
      <c r="C65" s="254" t="s">
        <v>3285</v>
      </c>
      <c r="D65" s="336"/>
      <c r="E65" s="337"/>
      <c r="F65" s="338"/>
      <c r="G65" s="337"/>
      <c r="H65" s="339"/>
      <c r="I65" s="340"/>
    </row>
    <row r="66" spans="1:9" s="36" customFormat="1" ht="12" outlineLevel="3">
      <c r="A66" s="334"/>
      <c r="B66" s="335"/>
      <c r="C66" s="254" t="s">
        <v>3290</v>
      </c>
      <c r="D66" s="336"/>
      <c r="E66" s="337"/>
      <c r="F66" s="338"/>
      <c r="G66" s="337"/>
      <c r="H66" s="339"/>
      <c r="I66" s="340"/>
    </row>
    <row r="67" spans="1:9" s="332" customFormat="1" ht="12" outlineLevel="3">
      <c r="A67" s="331">
        <v>9</v>
      </c>
      <c r="B67" s="247" t="s">
        <v>3041</v>
      </c>
      <c r="C67" s="248" t="s">
        <v>3289</v>
      </c>
      <c r="D67" s="249" t="s">
        <v>5</v>
      </c>
      <c r="E67" s="39">
        <v>322</v>
      </c>
      <c r="F67" s="250">
        <v>0</v>
      </c>
      <c r="G67" s="39">
        <f t="shared" ref="G67" si="2">E67*(1+F67/100)</f>
        <v>322</v>
      </c>
      <c r="H67" s="250"/>
      <c r="I67" s="251">
        <f t="shared" ref="I67" si="3">G67*H67</f>
        <v>0</v>
      </c>
    </row>
    <row r="68" spans="1:9" s="36" customFormat="1" ht="12" outlineLevel="3">
      <c r="A68" s="334"/>
      <c r="B68" s="335"/>
      <c r="C68" s="254" t="s">
        <v>3284</v>
      </c>
      <c r="D68" s="336"/>
      <c r="E68" s="337"/>
      <c r="F68" s="338"/>
      <c r="G68" s="337"/>
      <c r="H68" s="339"/>
      <c r="I68" s="340"/>
    </row>
    <row r="69" spans="1:9" s="36" customFormat="1" ht="12" outlineLevel="3">
      <c r="A69" s="15">
        <v>10</v>
      </c>
      <c r="B69" s="37" t="s">
        <v>3042</v>
      </c>
      <c r="C69" s="38" t="s">
        <v>2366</v>
      </c>
      <c r="D69" s="16" t="s">
        <v>5</v>
      </c>
      <c r="E69" s="39">
        <v>732</v>
      </c>
      <c r="F69" s="17">
        <v>0</v>
      </c>
      <c r="G69" s="39">
        <f t="shared" si="0"/>
        <v>732</v>
      </c>
      <c r="H69" s="250"/>
      <c r="I69" s="18">
        <f t="shared" si="1"/>
        <v>0</v>
      </c>
    </row>
    <row r="70" spans="1:9" s="36" customFormat="1" ht="12" outlineLevel="3">
      <c r="A70" s="334"/>
      <c r="B70" s="335"/>
      <c r="C70" s="254" t="s">
        <v>3291</v>
      </c>
      <c r="D70" s="336"/>
      <c r="E70" s="337"/>
      <c r="F70" s="338"/>
      <c r="G70" s="337"/>
      <c r="H70" s="339"/>
      <c r="I70" s="340"/>
    </row>
    <row r="71" spans="1:9" s="36" customFormat="1" ht="12" outlineLevel="3">
      <c r="A71" s="334"/>
      <c r="B71" s="335"/>
      <c r="C71" s="254" t="s">
        <v>3292</v>
      </c>
      <c r="D71" s="336"/>
      <c r="E71" s="337"/>
      <c r="F71" s="338"/>
      <c r="G71" s="337"/>
      <c r="H71" s="339"/>
      <c r="I71" s="340"/>
    </row>
    <row r="72" spans="1:9" s="36" customFormat="1" ht="12" outlineLevel="3">
      <c r="A72" s="334"/>
      <c r="B72" s="335"/>
      <c r="C72" s="254" t="s">
        <v>3293</v>
      </c>
      <c r="D72" s="336"/>
      <c r="E72" s="337"/>
      <c r="F72" s="338"/>
      <c r="G72" s="337"/>
      <c r="H72" s="339"/>
      <c r="I72" s="340"/>
    </row>
    <row r="73" spans="1:9" s="36" customFormat="1" ht="12" outlineLevel="3">
      <c r="A73" s="334"/>
      <c r="B73" s="335"/>
      <c r="C73" s="254" t="s">
        <v>3294</v>
      </c>
      <c r="D73" s="336"/>
      <c r="E73" s="337"/>
      <c r="F73" s="338"/>
      <c r="G73" s="337"/>
      <c r="H73" s="339"/>
      <c r="I73" s="340"/>
    </row>
    <row r="74" spans="1:9" s="36" customFormat="1" ht="12" outlineLevel="3">
      <c r="A74" s="334"/>
      <c r="B74" s="335"/>
      <c r="C74" s="254" t="s">
        <v>3285</v>
      </c>
      <c r="D74" s="336"/>
      <c r="E74" s="337"/>
      <c r="F74" s="338"/>
      <c r="G74" s="337"/>
      <c r="H74" s="339"/>
      <c r="I74" s="340"/>
    </row>
    <row r="75" spans="1:9" s="36" customFormat="1" ht="12" outlineLevel="3">
      <c r="A75" s="334"/>
      <c r="B75" s="335"/>
      <c r="C75" s="254" t="s">
        <v>3295</v>
      </c>
      <c r="D75" s="336"/>
      <c r="E75" s="337"/>
      <c r="F75" s="338"/>
      <c r="G75" s="337"/>
      <c r="H75" s="339"/>
      <c r="I75" s="340"/>
    </row>
    <row r="76" spans="1:9" s="36" customFormat="1" ht="12" outlineLevel="3">
      <c r="A76" s="15">
        <v>11</v>
      </c>
      <c r="B76" s="37" t="s">
        <v>3043</v>
      </c>
      <c r="C76" s="38" t="s">
        <v>2367</v>
      </c>
      <c r="D76" s="16" t="s">
        <v>5</v>
      </c>
      <c r="E76" s="39">
        <v>150</v>
      </c>
      <c r="F76" s="17">
        <v>0</v>
      </c>
      <c r="G76" s="39">
        <f t="shared" si="0"/>
        <v>150</v>
      </c>
      <c r="H76" s="250"/>
      <c r="I76" s="18">
        <f t="shared" si="1"/>
        <v>0</v>
      </c>
    </row>
    <row r="77" spans="1:9" s="36" customFormat="1" ht="12" outlineLevel="3">
      <c r="A77" s="334"/>
      <c r="B77" s="335"/>
      <c r="C77" s="254" t="s">
        <v>3296</v>
      </c>
      <c r="D77" s="336"/>
      <c r="E77" s="337"/>
      <c r="F77" s="338"/>
      <c r="G77" s="337"/>
      <c r="H77" s="339"/>
      <c r="I77" s="340"/>
    </row>
    <row r="78" spans="1:9" s="36" customFormat="1" ht="12" outlineLevel="3">
      <c r="A78" s="15">
        <v>12</v>
      </c>
      <c r="B78" s="37" t="s">
        <v>3044</v>
      </c>
      <c r="C78" s="38" t="s">
        <v>2368</v>
      </c>
      <c r="D78" s="16" t="s">
        <v>5</v>
      </c>
      <c r="E78" s="39">
        <v>28</v>
      </c>
      <c r="F78" s="17">
        <v>0</v>
      </c>
      <c r="G78" s="39">
        <f t="shared" si="0"/>
        <v>28</v>
      </c>
      <c r="H78" s="250"/>
      <c r="I78" s="18">
        <f t="shared" si="1"/>
        <v>0</v>
      </c>
    </row>
    <row r="79" spans="1:9" s="36" customFormat="1" ht="12" outlineLevel="3">
      <c r="A79" s="334"/>
      <c r="B79" s="335"/>
      <c r="C79" s="254" t="s">
        <v>3297</v>
      </c>
      <c r="D79" s="336"/>
      <c r="E79" s="337"/>
      <c r="F79" s="338"/>
      <c r="G79" s="337"/>
      <c r="H79" s="339"/>
      <c r="I79" s="340"/>
    </row>
    <row r="80" spans="1:9" s="36" customFormat="1" ht="12" outlineLevel="3">
      <c r="A80" s="334"/>
      <c r="B80" s="335"/>
      <c r="C80" s="254" t="s">
        <v>3298</v>
      </c>
      <c r="D80" s="336"/>
      <c r="E80" s="337"/>
      <c r="F80" s="338"/>
      <c r="G80" s="337"/>
      <c r="H80" s="339"/>
      <c r="I80" s="340"/>
    </row>
    <row r="81" spans="1:9" s="36" customFormat="1" ht="12" outlineLevel="3">
      <c r="A81" s="334"/>
      <c r="B81" s="335"/>
      <c r="C81" s="254" t="s">
        <v>3299</v>
      </c>
      <c r="D81" s="336"/>
      <c r="E81" s="337"/>
      <c r="F81" s="338"/>
      <c r="G81" s="337"/>
      <c r="H81" s="339"/>
      <c r="I81" s="340"/>
    </row>
    <row r="82" spans="1:9" s="36" customFormat="1" ht="12" outlineLevel="3">
      <c r="A82" s="15">
        <v>13</v>
      </c>
      <c r="B82" s="37" t="s">
        <v>3045</v>
      </c>
      <c r="C82" s="38" t="s">
        <v>2369</v>
      </c>
      <c r="D82" s="16" t="s">
        <v>5</v>
      </c>
      <c r="E82" s="39">
        <v>4</v>
      </c>
      <c r="F82" s="17">
        <v>0</v>
      </c>
      <c r="G82" s="39">
        <f t="shared" si="0"/>
        <v>4</v>
      </c>
      <c r="H82" s="250"/>
      <c r="I82" s="18">
        <f t="shared" si="1"/>
        <v>0</v>
      </c>
    </row>
    <row r="83" spans="1:9" s="36" customFormat="1" ht="12" outlineLevel="3">
      <c r="A83" s="334"/>
      <c r="B83" s="335"/>
      <c r="C83" s="254" t="s">
        <v>3300</v>
      </c>
      <c r="D83" s="336"/>
      <c r="E83" s="337"/>
      <c r="F83" s="338"/>
      <c r="G83" s="337"/>
      <c r="H83" s="339"/>
      <c r="I83" s="340"/>
    </row>
    <row r="84" spans="1:9" s="36" customFormat="1" ht="24" outlineLevel="3">
      <c r="A84" s="15">
        <v>14</v>
      </c>
      <c r="B84" s="37" t="s">
        <v>3046</v>
      </c>
      <c r="C84" s="38" t="s">
        <v>2370</v>
      </c>
      <c r="D84" s="16" t="s">
        <v>2</v>
      </c>
      <c r="E84" s="39">
        <v>232</v>
      </c>
      <c r="F84" s="17">
        <v>0</v>
      </c>
      <c r="G84" s="39">
        <f t="shared" si="0"/>
        <v>232</v>
      </c>
      <c r="H84" s="250"/>
      <c r="I84" s="18">
        <f t="shared" si="1"/>
        <v>0</v>
      </c>
    </row>
    <row r="85" spans="1:9" s="36" customFormat="1" ht="12" outlineLevel="3">
      <c r="A85" s="15">
        <v>15</v>
      </c>
      <c r="B85" s="37" t="s">
        <v>3047</v>
      </c>
      <c r="C85" s="38" t="s">
        <v>2371</v>
      </c>
      <c r="D85" s="16" t="s">
        <v>2</v>
      </c>
      <c r="E85" s="39">
        <v>232</v>
      </c>
      <c r="F85" s="17">
        <v>0</v>
      </c>
      <c r="G85" s="39">
        <f t="shared" si="0"/>
        <v>232</v>
      </c>
      <c r="H85" s="250"/>
      <c r="I85" s="18">
        <f t="shared" si="1"/>
        <v>0</v>
      </c>
    </row>
    <row r="86" spans="1:9" s="36" customFormat="1" ht="12" outlineLevel="3">
      <c r="A86" s="334"/>
      <c r="B86" s="335"/>
      <c r="C86" s="254" t="s">
        <v>3305</v>
      </c>
      <c r="D86" s="336"/>
      <c r="E86" s="337"/>
      <c r="F86" s="338"/>
      <c r="G86" s="337"/>
      <c r="H86" s="339"/>
      <c r="I86" s="340"/>
    </row>
    <row r="87" spans="1:9" s="36" customFormat="1" ht="12" outlineLevel="3">
      <c r="A87" s="334"/>
      <c r="B87" s="335"/>
      <c r="C87" s="254" t="s">
        <v>3306</v>
      </c>
      <c r="D87" s="336"/>
      <c r="E87" s="337"/>
      <c r="F87" s="338"/>
      <c r="G87" s="337"/>
      <c r="H87" s="339"/>
      <c r="I87" s="340"/>
    </row>
    <row r="88" spans="1:9" s="36" customFormat="1" ht="12" outlineLevel="3">
      <c r="A88" s="334"/>
      <c r="B88" s="335"/>
      <c r="C88" s="254" t="s">
        <v>3304</v>
      </c>
      <c r="D88" s="336"/>
      <c r="E88" s="337"/>
      <c r="F88" s="338"/>
      <c r="G88" s="337"/>
      <c r="H88" s="339"/>
      <c r="I88" s="340"/>
    </row>
    <row r="89" spans="1:9" s="36" customFormat="1" ht="24" outlineLevel="3">
      <c r="A89" s="15">
        <v>16</v>
      </c>
      <c r="B89" s="37" t="s">
        <v>3048</v>
      </c>
      <c r="C89" s="38" t="s">
        <v>2370</v>
      </c>
      <c r="D89" s="16" t="s">
        <v>2</v>
      </c>
      <c r="E89" s="39">
        <v>35</v>
      </c>
      <c r="F89" s="17">
        <v>0</v>
      </c>
      <c r="G89" s="39">
        <f t="shared" si="0"/>
        <v>35</v>
      </c>
      <c r="H89" s="250"/>
      <c r="I89" s="18">
        <f t="shared" si="1"/>
        <v>0</v>
      </c>
    </row>
    <row r="90" spans="1:9" s="36" customFormat="1" ht="12" outlineLevel="3">
      <c r="A90" s="15">
        <v>17</v>
      </c>
      <c r="B90" s="37" t="s">
        <v>3049</v>
      </c>
      <c r="C90" s="38" t="s">
        <v>2372</v>
      </c>
      <c r="D90" s="16" t="s">
        <v>2</v>
      </c>
      <c r="E90" s="39">
        <v>35</v>
      </c>
      <c r="F90" s="17">
        <v>0</v>
      </c>
      <c r="G90" s="39">
        <f t="shared" si="0"/>
        <v>35</v>
      </c>
      <c r="H90" s="250"/>
      <c r="I90" s="18">
        <f t="shared" si="1"/>
        <v>0</v>
      </c>
    </row>
    <row r="91" spans="1:9" s="36" customFormat="1" ht="12" outlineLevel="3">
      <c r="A91" s="334"/>
      <c r="B91" s="335"/>
      <c r="C91" s="254" t="s">
        <v>3307</v>
      </c>
      <c r="D91" s="336"/>
      <c r="E91" s="337"/>
      <c r="F91" s="338"/>
      <c r="G91" s="337"/>
      <c r="H91" s="339"/>
      <c r="I91" s="340"/>
    </row>
    <row r="92" spans="1:9" s="36" customFormat="1" ht="24" outlineLevel="3">
      <c r="A92" s="15">
        <v>18</v>
      </c>
      <c r="B92" s="37" t="s">
        <v>3050</v>
      </c>
      <c r="C92" s="38" t="s">
        <v>2373</v>
      </c>
      <c r="D92" s="16" t="s">
        <v>5</v>
      </c>
      <c r="E92" s="39">
        <v>10.5</v>
      </c>
      <c r="F92" s="17">
        <v>0</v>
      </c>
      <c r="G92" s="39">
        <f t="shared" si="0"/>
        <v>10.5</v>
      </c>
      <c r="H92" s="250"/>
      <c r="I92" s="18">
        <f t="shared" si="1"/>
        <v>0</v>
      </c>
    </row>
    <row r="93" spans="1:9" s="36" customFormat="1" ht="24" outlineLevel="3">
      <c r="A93" s="15">
        <v>19</v>
      </c>
      <c r="B93" s="37" t="s">
        <v>3051</v>
      </c>
      <c r="C93" s="38" t="s">
        <v>2374</v>
      </c>
      <c r="D93" s="16" t="s">
        <v>5</v>
      </c>
      <c r="E93" s="39">
        <v>26</v>
      </c>
      <c r="F93" s="17">
        <v>0</v>
      </c>
      <c r="G93" s="39">
        <f t="shared" si="0"/>
        <v>26</v>
      </c>
      <c r="H93" s="250"/>
      <c r="I93" s="18">
        <f t="shared" si="1"/>
        <v>0</v>
      </c>
    </row>
    <row r="94" spans="1:9" s="36" customFormat="1" ht="12" outlineLevel="3">
      <c r="A94" s="334"/>
      <c r="B94" s="335"/>
      <c r="C94" s="254" t="s">
        <v>3310</v>
      </c>
      <c r="D94" s="336"/>
      <c r="E94" s="337"/>
      <c r="F94" s="338"/>
      <c r="G94" s="337"/>
      <c r="H94" s="339"/>
      <c r="I94" s="340"/>
    </row>
    <row r="95" spans="1:9" s="36" customFormat="1" ht="12" outlineLevel="3">
      <c r="A95" s="334"/>
      <c r="B95" s="335"/>
      <c r="C95" s="254" t="s">
        <v>3311</v>
      </c>
      <c r="D95" s="336"/>
      <c r="E95" s="337"/>
      <c r="F95" s="338"/>
      <c r="G95" s="337"/>
      <c r="H95" s="339"/>
      <c r="I95" s="340"/>
    </row>
    <row r="96" spans="1:9" s="36" customFormat="1" ht="12" outlineLevel="3">
      <c r="A96" s="334"/>
      <c r="B96" s="335"/>
      <c r="C96" s="254" t="s">
        <v>3312</v>
      </c>
      <c r="D96" s="336"/>
      <c r="E96" s="337"/>
      <c r="F96" s="338"/>
      <c r="G96" s="337"/>
      <c r="H96" s="339"/>
      <c r="I96" s="340"/>
    </row>
    <row r="97" spans="1:12" s="36" customFormat="1" ht="24" outlineLevel="3">
      <c r="A97" s="15">
        <v>20</v>
      </c>
      <c r="B97" s="37" t="s">
        <v>3052</v>
      </c>
      <c r="C97" s="38" t="s">
        <v>2375</v>
      </c>
      <c r="D97" s="16" t="s">
        <v>14</v>
      </c>
      <c r="E97" s="39">
        <v>1</v>
      </c>
      <c r="F97" s="17">
        <v>0</v>
      </c>
      <c r="G97" s="39">
        <f t="shared" si="0"/>
        <v>1</v>
      </c>
      <c r="H97" s="250"/>
      <c r="I97" s="18">
        <f t="shared" si="1"/>
        <v>0</v>
      </c>
    </row>
    <row r="98" spans="1:12" s="36" customFormat="1" ht="12" outlineLevel="3">
      <c r="A98" s="15">
        <v>21</v>
      </c>
      <c r="B98" s="37" t="s">
        <v>3053</v>
      </c>
      <c r="C98" s="38" t="s">
        <v>2376</v>
      </c>
      <c r="D98" s="16" t="s">
        <v>14</v>
      </c>
      <c r="E98" s="39">
        <v>1</v>
      </c>
      <c r="F98" s="17">
        <v>0</v>
      </c>
      <c r="G98" s="39">
        <f t="shared" si="0"/>
        <v>1</v>
      </c>
      <c r="H98" s="250"/>
      <c r="I98" s="18">
        <f t="shared" si="1"/>
        <v>0</v>
      </c>
    </row>
    <row r="99" spans="1:12" s="36" customFormat="1" ht="12" outlineLevel="3">
      <c r="A99" s="15">
        <v>22</v>
      </c>
      <c r="B99" s="37" t="s">
        <v>3054</v>
      </c>
      <c r="C99" s="248" t="s">
        <v>3309</v>
      </c>
      <c r="D99" s="16" t="s">
        <v>14</v>
      </c>
      <c r="E99" s="39">
        <v>24</v>
      </c>
      <c r="F99" s="17">
        <v>0</v>
      </c>
      <c r="G99" s="39">
        <f t="shared" si="0"/>
        <v>24</v>
      </c>
      <c r="H99" s="250"/>
      <c r="I99" s="18">
        <f t="shared" si="1"/>
        <v>0</v>
      </c>
    </row>
    <row r="100" spans="1:12" s="36" customFormat="1" ht="12" outlineLevel="3">
      <c r="A100" s="15"/>
      <c r="B100" s="37" t="s">
        <v>3055</v>
      </c>
      <c r="C100" s="248" t="s">
        <v>3308</v>
      </c>
      <c r="D100" s="249" t="s">
        <v>6</v>
      </c>
      <c r="E100" s="39">
        <v>3</v>
      </c>
      <c r="F100" s="17"/>
      <c r="G100" s="39">
        <f t="shared" si="0"/>
        <v>3</v>
      </c>
      <c r="H100" s="250"/>
      <c r="I100" s="18">
        <f t="shared" si="1"/>
        <v>0</v>
      </c>
    </row>
    <row r="101" spans="1:12" s="36" customFormat="1" ht="12" outlineLevel="3">
      <c r="A101" s="15">
        <v>23</v>
      </c>
      <c r="B101" s="37" t="s">
        <v>3056</v>
      </c>
      <c r="C101" s="38" t="s">
        <v>2377</v>
      </c>
      <c r="D101" s="16" t="s">
        <v>14</v>
      </c>
      <c r="E101" s="39">
        <v>24</v>
      </c>
      <c r="F101" s="17">
        <v>0</v>
      </c>
      <c r="G101" s="39">
        <f t="shared" si="0"/>
        <v>24</v>
      </c>
      <c r="H101" s="250"/>
      <c r="I101" s="18">
        <f t="shared" si="1"/>
        <v>0</v>
      </c>
    </row>
    <row r="102" spans="1:12" s="36" customFormat="1" ht="24" outlineLevel="3">
      <c r="A102" s="15">
        <v>24</v>
      </c>
      <c r="B102" s="37" t="s">
        <v>3345</v>
      </c>
      <c r="C102" s="38" t="s">
        <v>2378</v>
      </c>
      <c r="D102" s="16" t="s">
        <v>2</v>
      </c>
      <c r="E102" s="39">
        <v>45</v>
      </c>
      <c r="F102" s="17">
        <v>0</v>
      </c>
      <c r="G102" s="39">
        <f t="shared" si="0"/>
        <v>45</v>
      </c>
      <c r="H102" s="250"/>
      <c r="I102" s="18">
        <f t="shared" si="1"/>
        <v>0</v>
      </c>
    </row>
    <row r="103" spans="1:12" s="30" customFormat="1" ht="16.5" customHeight="1" outlineLevel="2">
      <c r="A103" s="31"/>
      <c r="B103" s="21" t="s">
        <v>3032</v>
      </c>
      <c r="C103" s="32" t="s">
        <v>2476</v>
      </c>
      <c r="D103" s="6"/>
      <c r="E103" s="33"/>
      <c r="F103" s="34"/>
      <c r="G103" s="33"/>
      <c r="H103" s="34"/>
      <c r="I103" s="35">
        <f>SUBTOTAL(9,I104:I104)</f>
        <v>0</v>
      </c>
    </row>
    <row r="104" spans="1:12" s="36" customFormat="1" ht="12" outlineLevel="3">
      <c r="A104" s="15">
        <v>25</v>
      </c>
      <c r="B104" s="37" t="s">
        <v>3057</v>
      </c>
      <c r="C104" s="38" t="s">
        <v>3337</v>
      </c>
      <c r="D104" s="16" t="s">
        <v>3</v>
      </c>
      <c r="E104" s="39">
        <v>1180</v>
      </c>
      <c r="F104" s="17">
        <v>0</v>
      </c>
      <c r="G104" s="39">
        <f>E104*(1+F104/100)</f>
        <v>1180</v>
      </c>
      <c r="H104" s="250"/>
      <c r="I104" s="18">
        <f>G104*H104</f>
        <v>0</v>
      </c>
    </row>
    <row r="105" spans="1:12" s="36" customFormat="1" ht="12" outlineLevel="3">
      <c r="A105" s="334"/>
      <c r="B105" s="335"/>
      <c r="C105" s="342"/>
      <c r="D105" s="336"/>
      <c r="E105" s="337"/>
      <c r="F105" s="338"/>
      <c r="G105" s="337"/>
      <c r="H105" s="339"/>
      <c r="I105" s="340"/>
      <c r="L105" s="333"/>
    </row>
    <row r="106" spans="1:12" s="50" customFormat="1" ht="12.75" customHeight="1" outlineLevel="3">
      <c r="A106" s="51"/>
      <c r="B106" s="52"/>
      <c r="C106" s="53" t="s">
        <v>2371</v>
      </c>
      <c r="D106" s="52"/>
      <c r="E106" s="54"/>
      <c r="F106" s="55"/>
      <c r="G106" s="54"/>
      <c r="H106" s="55"/>
      <c r="I106" s="56"/>
    </row>
  </sheetData>
  <pageMargins left="0.39370078740157483" right="0.39370078740157483" top="0.59055118110236227" bottom="0.59055118110236227" header="0.39370078740157483" footer="0.39370078740157483"/>
  <pageSetup paperSize="9" scale="69" fitToHeight="9999" orientation="landscape" r:id="rId1"/>
  <headerFooter alignWithMargins="0">
    <oddFooter>&amp;C&amp;8&amp;P z &amp;N&amp;R&amp;8&amp;A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102"/>
  <sheetViews>
    <sheetView showGridLines="0" view="pageBreakPreview" zoomScaleNormal="100" zoomScaleSheetLayoutView="100" workbookViewId="0">
      <pane ySplit="3" topLeftCell="A4" activePane="bottomLeft" state="frozen"/>
      <selection activeCell="J5" sqref="J5"/>
      <selection pane="bottomLeft" activeCell="C2" sqref="C2"/>
    </sheetView>
  </sheetViews>
  <sheetFormatPr defaultRowHeight="12.75" outlineLevelRow="3"/>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hidden="1" customWidth="1"/>
  </cols>
  <sheetData>
    <row r="1" spans="1:10" ht="21.6" customHeight="1">
      <c r="A1" s="10"/>
      <c r="B1" s="11"/>
      <c r="C1" s="230" t="s">
        <v>2246</v>
      </c>
      <c r="D1" s="11"/>
      <c r="E1" s="12"/>
      <c r="F1" s="13"/>
      <c r="G1" s="12"/>
      <c r="H1" s="13"/>
      <c r="I1" s="14"/>
    </row>
    <row r="2" spans="1:10" ht="21.6" customHeight="1">
      <c r="A2" s="10"/>
      <c r="B2" s="11"/>
      <c r="C2" s="231" t="s">
        <v>3029</v>
      </c>
      <c r="D2" s="11"/>
      <c r="E2" s="12"/>
      <c r="F2" s="13"/>
      <c r="G2" s="12"/>
      <c r="H2" s="13"/>
      <c r="I2" s="14"/>
    </row>
    <row r="3" spans="1:10" s="19" customFormat="1" ht="13.5" thickBot="1">
      <c r="A3" s="20" t="s">
        <v>59</v>
      </c>
      <c r="B3" s="20" t="s">
        <v>11</v>
      </c>
      <c r="C3" s="57" t="s">
        <v>17</v>
      </c>
      <c r="D3" s="20" t="s">
        <v>4</v>
      </c>
      <c r="E3" s="20" t="s">
        <v>516</v>
      </c>
      <c r="F3" s="20" t="s">
        <v>49</v>
      </c>
      <c r="G3" s="20" t="s">
        <v>273</v>
      </c>
      <c r="H3" s="20" t="s">
        <v>219</v>
      </c>
      <c r="I3" s="20" t="s">
        <v>15</v>
      </c>
      <c r="J3" s="223" t="s">
        <v>1812</v>
      </c>
    </row>
    <row r="4" spans="1:10" s="19" customFormat="1">
      <c r="A4" s="293"/>
      <c r="B4" s="293"/>
      <c r="C4" s="294"/>
      <c r="D4" s="293"/>
      <c r="E4" s="293"/>
      <c r="F4" s="293"/>
      <c r="G4" s="293"/>
      <c r="H4" s="293"/>
      <c r="I4" s="293"/>
      <c r="J4" s="223"/>
    </row>
    <row r="5" spans="1:10" s="312" customFormat="1" ht="30" customHeight="1">
      <c r="A5" s="309"/>
      <c r="B5" s="309"/>
      <c r="C5" s="302" t="s">
        <v>3138</v>
      </c>
      <c r="D5" s="309"/>
      <c r="E5" s="309"/>
      <c r="F5" s="309"/>
      <c r="G5" s="309"/>
      <c r="H5" s="309"/>
      <c r="I5" s="309"/>
      <c r="J5" s="311"/>
    </row>
    <row r="6" spans="1:10" s="312" customFormat="1" ht="23.25" customHeight="1">
      <c r="A6" s="309"/>
      <c r="B6" s="309"/>
      <c r="C6" s="302" t="s">
        <v>3137</v>
      </c>
      <c r="D6" s="309"/>
      <c r="E6" s="309"/>
      <c r="F6" s="309"/>
      <c r="G6" s="309"/>
      <c r="H6" s="309"/>
      <c r="I6" s="309"/>
      <c r="J6" s="311"/>
    </row>
    <row r="7" spans="1:10" ht="11.25" customHeight="1">
      <c r="A7" s="2"/>
      <c r="B7" s="21"/>
      <c r="C7" s="22"/>
      <c r="D7" s="6"/>
      <c r="E7" s="2"/>
      <c r="F7" s="2"/>
      <c r="G7" s="2"/>
      <c r="H7" s="2"/>
      <c r="I7" s="2"/>
    </row>
    <row r="8" spans="1:10" s="23" customFormat="1" ht="19.5" customHeight="1">
      <c r="A8" s="24"/>
      <c r="B8" s="26"/>
      <c r="C8" s="26" t="s">
        <v>3208</v>
      </c>
      <c r="D8" s="25"/>
      <c r="E8" s="27"/>
      <c r="F8" s="28"/>
      <c r="G8" s="27"/>
      <c r="H8" s="28"/>
      <c r="I8" s="29">
        <f>SUBTOTAL(9,I10:I100)</f>
        <v>0</v>
      </c>
      <c r="J8" s="269" t="e">
        <f>I8+'IO_101.2_Děts.hřiště a ter.upr.'!#REF!</f>
        <v>#REF!</v>
      </c>
    </row>
    <row r="9" spans="1:10" s="23" customFormat="1" ht="29.25">
      <c r="A9" s="24"/>
      <c r="B9" s="26"/>
      <c r="C9" s="313" t="s">
        <v>3158</v>
      </c>
      <c r="D9" s="25"/>
      <c r="E9" s="27"/>
      <c r="F9" s="28"/>
      <c r="G9" s="27"/>
      <c r="H9" s="28"/>
      <c r="I9" s="29"/>
      <c r="J9" s="269"/>
    </row>
    <row r="10" spans="1:10" s="30" customFormat="1" ht="16.5" customHeight="1" outlineLevel="2">
      <c r="A10" s="31"/>
      <c r="B10" s="21" t="s">
        <v>3058</v>
      </c>
      <c r="C10" s="32" t="s">
        <v>2477</v>
      </c>
      <c r="D10" s="6"/>
      <c r="E10" s="33"/>
      <c r="F10" s="34"/>
      <c r="G10" s="33"/>
      <c r="H10" s="34"/>
      <c r="I10" s="35">
        <f>SUBTOTAL(9,I12:I31)</f>
        <v>0</v>
      </c>
    </row>
    <row r="11" spans="1:10" s="266" customFormat="1" ht="12" customHeight="1" outlineLevel="3">
      <c r="A11" s="59"/>
      <c r="B11" s="60"/>
      <c r="C11" s="61" t="s">
        <v>3344</v>
      </c>
      <c r="D11" s="62"/>
      <c r="E11" s="62"/>
      <c r="F11" s="62"/>
      <c r="G11" s="63"/>
      <c r="H11" s="264"/>
      <c r="I11" s="265"/>
    </row>
    <row r="12" spans="1:10" s="36" customFormat="1" ht="12" outlineLevel="3">
      <c r="A12" s="15">
        <v>1</v>
      </c>
      <c r="B12" s="37" t="s">
        <v>2301</v>
      </c>
      <c r="C12" s="38" t="s">
        <v>2332</v>
      </c>
      <c r="D12" s="16" t="s">
        <v>838</v>
      </c>
      <c r="E12" s="39">
        <v>2</v>
      </c>
      <c r="F12" s="17">
        <v>0</v>
      </c>
      <c r="G12" s="39">
        <f t="shared" ref="G12:G31" si="0">E12*(1+F12/100)</f>
        <v>2</v>
      </c>
      <c r="H12" s="250"/>
      <c r="I12" s="18">
        <f t="shared" ref="I12:I31" si="1">G12*H12</f>
        <v>0</v>
      </c>
    </row>
    <row r="13" spans="1:10" s="36" customFormat="1" ht="12" outlineLevel="3">
      <c r="A13" s="15">
        <v>2</v>
      </c>
      <c r="B13" s="37" t="s">
        <v>2302</v>
      </c>
      <c r="C13" s="38" t="s">
        <v>2333</v>
      </c>
      <c r="D13" s="16" t="s">
        <v>838</v>
      </c>
      <c r="E13" s="39">
        <v>10</v>
      </c>
      <c r="F13" s="17">
        <v>0</v>
      </c>
      <c r="G13" s="39">
        <f t="shared" si="0"/>
        <v>10</v>
      </c>
      <c r="H13" s="250"/>
      <c r="I13" s="18">
        <f t="shared" si="1"/>
        <v>0</v>
      </c>
    </row>
    <row r="14" spans="1:10" s="36" customFormat="1" ht="12" outlineLevel="3">
      <c r="A14" s="15">
        <v>3</v>
      </c>
      <c r="B14" s="37" t="s">
        <v>2303</v>
      </c>
      <c r="C14" s="38" t="s">
        <v>2334</v>
      </c>
      <c r="D14" s="16" t="s">
        <v>838</v>
      </c>
      <c r="E14" s="39">
        <v>1</v>
      </c>
      <c r="F14" s="17">
        <v>0</v>
      </c>
      <c r="G14" s="39">
        <f t="shared" si="0"/>
        <v>1</v>
      </c>
      <c r="H14" s="250"/>
      <c r="I14" s="18">
        <f t="shared" si="1"/>
        <v>0</v>
      </c>
    </row>
    <row r="15" spans="1:10" s="36" customFormat="1" ht="12" outlineLevel="3">
      <c r="A15" s="15">
        <v>4</v>
      </c>
      <c r="B15" s="37" t="s">
        <v>2304</v>
      </c>
      <c r="C15" s="38" t="s">
        <v>2335</v>
      </c>
      <c r="D15" s="16" t="s">
        <v>838</v>
      </c>
      <c r="E15" s="39">
        <v>1</v>
      </c>
      <c r="F15" s="17">
        <v>0</v>
      </c>
      <c r="G15" s="39">
        <f t="shared" si="0"/>
        <v>1</v>
      </c>
      <c r="H15" s="250"/>
      <c r="I15" s="18">
        <f t="shared" si="1"/>
        <v>0</v>
      </c>
    </row>
    <row r="16" spans="1:10" s="36" customFormat="1" ht="12" outlineLevel="3">
      <c r="A16" s="15">
        <v>5</v>
      </c>
      <c r="B16" s="37" t="s">
        <v>2305</v>
      </c>
      <c r="C16" s="38" t="s">
        <v>2336</v>
      </c>
      <c r="D16" s="16" t="s">
        <v>838</v>
      </c>
      <c r="E16" s="39">
        <v>1</v>
      </c>
      <c r="F16" s="17">
        <v>0</v>
      </c>
      <c r="G16" s="39">
        <f t="shared" si="0"/>
        <v>1</v>
      </c>
      <c r="H16" s="250"/>
      <c r="I16" s="18">
        <f t="shared" si="1"/>
        <v>0</v>
      </c>
    </row>
    <row r="17" spans="1:9" s="36" customFormat="1" ht="12" outlineLevel="3">
      <c r="A17" s="15">
        <v>6</v>
      </c>
      <c r="B17" s="37" t="s">
        <v>2306</v>
      </c>
      <c r="C17" s="38" t="s">
        <v>2337</v>
      </c>
      <c r="D17" s="16" t="s">
        <v>838</v>
      </c>
      <c r="E17" s="39">
        <v>1</v>
      </c>
      <c r="F17" s="17">
        <v>0</v>
      </c>
      <c r="G17" s="39">
        <f t="shared" si="0"/>
        <v>1</v>
      </c>
      <c r="H17" s="250"/>
      <c r="I17" s="18">
        <f t="shared" si="1"/>
        <v>0</v>
      </c>
    </row>
    <row r="18" spans="1:9" s="36" customFormat="1" ht="12" outlineLevel="3">
      <c r="A18" s="15">
        <v>7</v>
      </c>
      <c r="B18" s="37" t="s">
        <v>2307</v>
      </c>
      <c r="C18" s="38" t="s">
        <v>2338</v>
      </c>
      <c r="D18" s="16" t="s">
        <v>838</v>
      </c>
      <c r="E18" s="39">
        <v>2</v>
      </c>
      <c r="F18" s="17">
        <v>0</v>
      </c>
      <c r="G18" s="39">
        <f t="shared" si="0"/>
        <v>2</v>
      </c>
      <c r="H18" s="250"/>
      <c r="I18" s="18">
        <f t="shared" si="1"/>
        <v>0</v>
      </c>
    </row>
    <row r="19" spans="1:9" s="36" customFormat="1" ht="12" outlineLevel="3">
      <c r="A19" s="15">
        <v>8</v>
      </c>
      <c r="B19" s="37" t="s">
        <v>2308</v>
      </c>
      <c r="C19" s="38" t="s">
        <v>2339</v>
      </c>
      <c r="D19" s="16" t="s">
        <v>838</v>
      </c>
      <c r="E19" s="39">
        <v>1</v>
      </c>
      <c r="F19" s="17">
        <v>0</v>
      </c>
      <c r="G19" s="39">
        <f t="shared" si="0"/>
        <v>1</v>
      </c>
      <c r="H19" s="250"/>
      <c r="I19" s="18">
        <f t="shared" si="1"/>
        <v>0</v>
      </c>
    </row>
    <row r="20" spans="1:9" s="36" customFormat="1" ht="12" outlineLevel="3">
      <c r="A20" s="15">
        <v>9</v>
      </c>
      <c r="B20" s="37" t="s">
        <v>2309</v>
      </c>
      <c r="C20" s="38" t="s">
        <v>2340</v>
      </c>
      <c r="D20" s="16" t="s">
        <v>838</v>
      </c>
      <c r="E20" s="39">
        <v>1</v>
      </c>
      <c r="F20" s="17">
        <v>0</v>
      </c>
      <c r="G20" s="39">
        <f t="shared" si="0"/>
        <v>1</v>
      </c>
      <c r="H20" s="250"/>
      <c r="I20" s="18">
        <f t="shared" si="1"/>
        <v>0</v>
      </c>
    </row>
    <row r="21" spans="1:9" s="36" customFormat="1" ht="12" outlineLevel="3">
      <c r="A21" s="15">
        <v>10</v>
      </c>
      <c r="B21" s="37" t="s">
        <v>2310</v>
      </c>
      <c r="C21" s="38" t="s">
        <v>2341</v>
      </c>
      <c r="D21" s="16" t="s">
        <v>838</v>
      </c>
      <c r="E21" s="39">
        <v>1</v>
      </c>
      <c r="F21" s="17">
        <v>0</v>
      </c>
      <c r="G21" s="39">
        <f t="shared" si="0"/>
        <v>1</v>
      </c>
      <c r="H21" s="250"/>
      <c r="I21" s="18">
        <f t="shared" si="1"/>
        <v>0</v>
      </c>
    </row>
    <row r="22" spans="1:9" s="36" customFormat="1" ht="12" outlineLevel="3">
      <c r="A22" s="15">
        <v>11</v>
      </c>
      <c r="B22" s="37" t="s">
        <v>2311</v>
      </c>
      <c r="C22" s="38" t="s">
        <v>2342</v>
      </c>
      <c r="D22" s="16" t="s">
        <v>838</v>
      </c>
      <c r="E22" s="39">
        <v>1</v>
      </c>
      <c r="F22" s="17">
        <v>0</v>
      </c>
      <c r="G22" s="39">
        <f t="shared" si="0"/>
        <v>1</v>
      </c>
      <c r="H22" s="250"/>
      <c r="I22" s="18">
        <f t="shared" si="1"/>
        <v>0</v>
      </c>
    </row>
    <row r="23" spans="1:9" s="36" customFormat="1" ht="12" outlineLevel="3">
      <c r="A23" s="15">
        <v>12</v>
      </c>
      <c r="B23" s="37" t="s">
        <v>2312</v>
      </c>
      <c r="C23" s="38" t="s">
        <v>2343</v>
      </c>
      <c r="D23" s="16" t="s">
        <v>838</v>
      </c>
      <c r="E23" s="39">
        <v>1</v>
      </c>
      <c r="F23" s="17">
        <v>0</v>
      </c>
      <c r="G23" s="39">
        <f t="shared" si="0"/>
        <v>1</v>
      </c>
      <c r="H23" s="250"/>
      <c r="I23" s="18">
        <f t="shared" si="1"/>
        <v>0</v>
      </c>
    </row>
    <row r="24" spans="1:9" s="36" customFormat="1" ht="12" outlineLevel="3">
      <c r="A24" s="15">
        <v>13</v>
      </c>
      <c r="B24" s="37" t="s">
        <v>2313</v>
      </c>
      <c r="C24" s="38" t="s">
        <v>2344</v>
      </c>
      <c r="D24" s="16" t="s">
        <v>838</v>
      </c>
      <c r="E24" s="39">
        <v>1</v>
      </c>
      <c r="F24" s="17">
        <v>0</v>
      </c>
      <c r="G24" s="39">
        <f t="shared" si="0"/>
        <v>1</v>
      </c>
      <c r="H24" s="250"/>
      <c r="I24" s="18">
        <f t="shared" si="1"/>
        <v>0</v>
      </c>
    </row>
    <row r="25" spans="1:9" s="36" customFormat="1" ht="12" outlineLevel="3">
      <c r="A25" s="15">
        <v>14</v>
      </c>
      <c r="B25" s="37" t="s">
        <v>2314</v>
      </c>
      <c r="C25" s="38" t="s">
        <v>2345</v>
      </c>
      <c r="D25" s="16" t="s">
        <v>838</v>
      </c>
      <c r="E25" s="39">
        <v>2</v>
      </c>
      <c r="F25" s="17">
        <v>0</v>
      </c>
      <c r="G25" s="39">
        <f t="shared" si="0"/>
        <v>2</v>
      </c>
      <c r="H25" s="250"/>
      <c r="I25" s="18">
        <f t="shared" si="1"/>
        <v>0</v>
      </c>
    </row>
    <row r="26" spans="1:9" s="36" customFormat="1" ht="12" outlineLevel="3">
      <c r="A26" s="15">
        <v>15</v>
      </c>
      <c r="B26" s="37" t="s">
        <v>2315</v>
      </c>
      <c r="C26" s="38" t="s">
        <v>2346</v>
      </c>
      <c r="D26" s="16" t="s">
        <v>838</v>
      </c>
      <c r="E26" s="39">
        <v>1</v>
      </c>
      <c r="F26" s="17">
        <v>0</v>
      </c>
      <c r="G26" s="39">
        <f t="shared" si="0"/>
        <v>1</v>
      </c>
      <c r="H26" s="250"/>
      <c r="I26" s="18">
        <f t="shared" si="1"/>
        <v>0</v>
      </c>
    </row>
    <row r="27" spans="1:9" s="36" customFormat="1" ht="12" outlineLevel="3">
      <c r="A27" s="15">
        <v>16</v>
      </c>
      <c r="B27" s="37" t="s">
        <v>2316</v>
      </c>
      <c r="C27" s="38" t="s">
        <v>2347</v>
      </c>
      <c r="D27" s="16" t="s">
        <v>838</v>
      </c>
      <c r="E27" s="39">
        <v>2</v>
      </c>
      <c r="F27" s="17">
        <v>0</v>
      </c>
      <c r="G27" s="39">
        <f t="shared" si="0"/>
        <v>2</v>
      </c>
      <c r="H27" s="250"/>
      <c r="I27" s="18">
        <f t="shared" si="1"/>
        <v>0</v>
      </c>
    </row>
    <row r="28" spans="1:9" s="36" customFormat="1" ht="12" outlineLevel="3">
      <c r="A28" s="15">
        <v>17</v>
      </c>
      <c r="B28" s="37" t="s">
        <v>2317</v>
      </c>
      <c r="C28" s="38" t="s">
        <v>2348</v>
      </c>
      <c r="D28" s="16" t="s">
        <v>838</v>
      </c>
      <c r="E28" s="39">
        <v>1</v>
      </c>
      <c r="F28" s="17">
        <v>0</v>
      </c>
      <c r="G28" s="39">
        <f t="shared" si="0"/>
        <v>1</v>
      </c>
      <c r="H28" s="250"/>
      <c r="I28" s="18">
        <f t="shared" si="1"/>
        <v>0</v>
      </c>
    </row>
    <row r="29" spans="1:9" s="36" customFormat="1" ht="12" outlineLevel="3">
      <c r="A29" s="15">
        <v>18</v>
      </c>
      <c r="B29" s="37" t="s">
        <v>2318</v>
      </c>
      <c r="C29" s="38" t="s">
        <v>2349</v>
      </c>
      <c r="D29" s="16" t="s">
        <v>838</v>
      </c>
      <c r="E29" s="39">
        <v>1</v>
      </c>
      <c r="F29" s="17">
        <v>0</v>
      </c>
      <c r="G29" s="39">
        <f t="shared" si="0"/>
        <v>1</v>
      </c>
      <c r="H29" s="250"/>
      <c r="I29" s="18">
        <f t="shared" si="1"/>
        <v>0</v>
      </c>
    </row>
    <row r="30" spans="1:9" s="36" customFormat="1" ht="12" outlineLevel="3">
      <c r="A30" s="15">
        <v>19</v>
      </c>
      <c r="B30" s="37" t="s">
        <v>2319</v>
      </c>
      <c r="C30" s="38" t="s">
        <v>2350</v>
      </c>
      <c r="D30" s="16" t="s">
        <v>838</v>
      </c>
      <c r="E30" s="39">
        <v>5</v>
      </c>
      <c r="F30" s="17">
        <v>0</v>
      </c>
      <c r="G30" s="39">
        <f t="shared" si="0"/>
        <v>5</v>
      </c>
      <c r="H30" s="250"/>
      <c r="I30" s="18">
        <f t="shared" si="1"/>
        <v>0</v>
      </c>
    </row>
    <row r="31" spans="1:9" s="36" customFormat="1" ht="12" outlineLevel="3">
      <c r="A31" s="15">
        <v>20</v>
      </c>
      <c r="B31" s="37" t="s">
        <v>2320</v>
      </c>
      <c r="C31" s="38" t="s">
        <v>2351</v>
      </c>
      <c r="D31" s="16" t="s">
        <v>838</v>
      </c>
      <c r="E31" s="39">
        <v>1</v>
      </c>
      <c r="F31" s="17">
        <v>0</v>
      </c>
      <c r="G31" s="39">
        <f t="shared" si="0"/>
        <v>1</v>
      </c>
      <c r="H31" s="250"/>
      <c r="I31" s="18">
        <f t="shared" si="1"/>
        <v>0</v>
      </c>
    </row>
    <row r="32" spans="1:9" s="30" customFormat="1" ht="16.5" customHeight="1" outlineLevel="2">
      <c r="A32" s="31"/>
      <c r="B32" s="21" t="s">
        <v>3059</v>
      </c>
      <c r="C32" s="32" t="s">
        <v>2478</v>
      </c>
      <c r="D32" s="6" t="s">
        <v>1421</v>
      </c>
      <c r="E32" s="33"/>
      <c r="F32" s="34"/>
      <c r="G32" s="33"/>
      <c r="H32" s="34"/>
      <c r="I32" s="35">
        <f>SUBTOTAL(9,I33:J77)</f>
        <v>0</v>
      </c>
    </row>
    <row r="33" spans="1:12" s="36" customFormat="1" ht="12" outlineLevel="3">
      <c r="A33" s="15">
        <v>21</v>
      </c>
      <c r="B33" s="37" t="s">
        <v>2321</v>
      </c>
      <c r="C33" s="248" t="s">
        <v>3330</v>
      </c>
      <c r="D33" s="16" t="s">
        <v>5</v>
      </c>
      <c r="E33" s="39">
        <v>450</v>
      </c>
      <c r="F33" s="17">
        <v>0</v>
      </c>
      <c r="G33" s="39">
        <f t="shared" ref="G33:G53" si="2">E33*(1+F33/100)</f>
        <v>450</v>
      </c>
      <c r="H33" s="250"/>
      <c r="I33" s="18">
        <f t="shared" ref="I33:I49" si="3">G33*H33</f>
        <v>0</v>
      </c>
    </row>
    <row r="34" spans="1:12" s="36" customFormat="1" ht="12" outlineLevel="3">
      <c r="A34" s="334"/>
      <c r="B34" s="335"/>
      <c r="C34" s="254" t="s">
        <v>3316</v>
      </c>
      <c r="D34" s="336"/>
      <c r="E34" s="337"/>
      <c r="F34" s="338"/>
      <c r="L34" s="333"/>
    </row>
    <row r="35" spans="1:12" s="36" customFormat="1" ht="12" outlineLevel="3">
      <c r="A35" s="15">
        <v>22</v>
      </c>
      <c r="B35" s="37" t="s">
        <v>2322</v>
      </c>
      <c r="C35" s="38" t="s">
        <v>2352</v>
      </c>
      <c r="D35" s="16" t="s">
        <v>5</v>
      </c>
      <c r="E35" s="39">
        <v>165</v>
      </c>
      <c r="F35" s="17">
        <v>0</v>
      </c>
      <c r="G35" s="39">
        <f t="shared" si="2"/>
        <v>165</v>
      </c>
      <c r="H35" s="250"/>
      <c r="I35" s="18">
        <f t="shared" si="3"/>
        <v>0</v>
      </c>
    </row>
    <row r="36" spans="1:12" s="36" customFormat="1" ht="12" outlineLevel="3">
      <c r="A36" s="334"/>
      <c r="B36" s="335"/>
      <c r="C36" s="254" t="s">
        <v>3317</v>
      </c>
      <c r="D36" s="336"/>
      <c r="E36" s="337"/>
      <c r="F36" s="338"/>
    </row>
    <row r="37" spans="1:12" s="36" customFormat="1" ht="12" outlineLevel="3">
      <c r="A37" s="15">
        <v>23</v>
      </c>
      <c r="B37" s="37" t="s">
        <v>2323</v>
      </c>
      <c r="C37" s="38" t="s">
        <v>2353</v>
      </c>
      <c r="D37" s="16" t="s">
        <v>5</v>
      </c>
      <c r="E37" s="39">
        <v>70</v>
      </c>
      <c r="F37" s="17">
        <v>0</v>
      </c>
      <c r="G37" s="39">
        <f t="shared" si="2"/>
        <v>70</v>
      </c>
      <c r="H37" s="250"/>
      <c r="I37" s="18">
        <f t="shared" si="3"/>
        <v>0</v>
      </c>
    </row>
    <row r="38" spans="1:12" s="36" customFormat="1" ht="12" outlineLevel="3">
      <c r="A38" s="334"/>
      <c r="B38" s="335"/>
      <c r="C38" s="254" t="s">
        <v>3318</v>
      </c>
      <c r="D38" s="336"/>
      <c r="E38" s="337"/>
      <c r="F38" s="338"/>
    </row>
    <row r="39" spans="1:12" s="36" customFormat="1" ht="12" outlineLevel="3">
      <c r="A39" s="15">
        <v>24</v>
      </c>
      <c r="B39" s="37" t="s">
        <v>2324</v>
      </c>
      <c r="C39" s="38" t="s">
        <v>2354</v>
      </c>
      <c r="D39" s="16" t="s">
        <v>838</v>
      </c>
      <c r="E39" s="39">
        <v>46</v>
      </c>
      <c r="F39" s="17">
        <v>0</v>
      </c>
      <c r="G39" s="39">
        <f t="shared" si="2"/>
        <v>46</v>
      </c>
      <c r="H39" s="250"/>
      <c r="I39" s="18">
        <f t="shared" si="3"/>
        <v>0</v>
      </c>
    </row>
    <row r="40" spans="1:12" s="36" customFormat="1" ht="12" outlineLevel="3">
      <c r="A40" s="15">
        <v>25</v>
      </c>
      <c r="B40" s="37" t="s">
        <v>2325</v>
      </c>
      <c r="C40" s="248" t="s">
        <v>3343</v>
      </c>
      <c r="D40" s="249" t="s">
        <v>6</v>
      </c>
      <c r="E40" s="39">
        <v>4.0999999999999996</v>
      </c>
      <c r="F40" s="17">
        <v>0</v>
      </c>
      <c r="G40" s="39">
        <f t="shared" si="2"/>
        <v>4.0999999999999996</v>
      </c>
      <c r="H40" s="250"/>
      <c r="I40" s="18">
        <f t="shared" si="3"/>
        <v>0</v>
      </c>
    </row>
    <row r="41" spans="1:12" s="36" customFormat="1" ht="12" outlineLevel="3">
      <c r="A41" s="334"/>
      <c r="B41" s="335"/>
      <c r="C41" s="254" t="s">
        <v>3332</v>
      </c>
      <c r="D41" s="336"/>
      <c r="E41" s="337"/>
      <c r="F41" s="338"/>
    </row>
    <row r="42" spans="1:12" s="36" customFormat="1" ht="12" outlineLevel="3">
      <c r="A42" s="334"/>
      <c r="B42" s="335"/>
      <c r="C42" s="254" t="s">
        <v>3335</v>
      </c>
      <c r="D42" s="336"/>
      <c r="E42" s="337"/>
      <c r="F42" s="338"/>
    </row>
    <row r="43" spans="1:12" s="36" customFormat="1" ht="12" outlineLevel="3">
      <c r="A43" s="334"/>
      <c r="B43" s="335"/>
      <c r="C43" s="254" t="s">
        <v>3333</v>
      </c>
      <c r="D43" s="336"/>
      <c r="E43" s="337"/>
      <c r="F43" s="338"/>
    </row>
    <row r="44" spans="1:12" s="36" customFormat="1" ht="12" outlineLevel="3">
      <c r="A44" s="334"/>
      <c r="B44" s="335"/>
      <c r="C44" s="254" t="s">
        <v>3334</v>
      </c>
      <c r="D44" s="336"/>
      <c r="E44" s="337"/>
      <c r="F44" s="338"/>
    </row>
    <row r="45" spans="1:12" s="213" customFormat="1" ht="12" outlineLevel="3">
      <c r="A45" s="246">
        <v>26</v>
      </c>
      <c r="B45" s="247" t="s">
        <v>2326</v>
      </c>
      <c r="C45" s="248" t="s">
        <v>3326</v>
      </c>
      <c r="D45" s="249" t="s">
        <v>6</v>
      </c>
      <c r="E45" s="39">
        <v>25.6</v>
      </c>
      <c r="F45" s="250">
        <v>0</v>
      </c>
      <c r="G45" s="39">
        <f t="shared" si="2"/>
        <v>25.6</v>
      </c>
      <c r="H45" s="250"/>
      <c r="I45" s="251">
        <f t="shared" si="3"/>
        <v>0</v>
      </c>
    </row>
    <row r="46" spans="1:12" s="36" customFormat="1" ht="12" outlineLevel="3">
      <c r="A46" s="334"/>
      <c r="B46" s="335"/>
      <c r="C46" s="254" t="s">
        <v>3319</v>
      </c>
      <c r="D46" s="336"/>
      <c r="E46" s="337"/>
      <c r="F46" s="338"/>
    </row>
    <row r="47" spans="1:12" s="36" customFormat="1" ht="12" outlineLevel="3">
      <c r="A47" s="334"/>
      <c r="B47" s="335"/>
      <c r="C47" s="254" t="s">
        <v>3325</v>
      </c>
      <c r="D47" s="336"/>
      <c r="E47" s="337"/>
      <c r="F47" s="338"/>
    </row>
    <row r="48" spans="1:12" s="36" customFormat="1" ht="12" outlineLevel="3">
      <c r="A48" s="15">
        <v>27</v>
      </c>
      <c r="B48" s="37" t="s">
        <v>2327</v>
      </c>
      <c r="C48" s="38" t="s">
        <v>2355</v>
      </c>
      <c r="D48" s="16" t="s">
        <v>5</v>
      </c>
      <c r="E48" s="39">
        <v>80</v>
      </c>
      <c r="F48" s="17">
        <v>0</v>
      </c>
      <c r="G48" s="39">
        <f t="shared" si="2"/>
        <v>80</v>
      </c>
      <c r="H48" s="250"/>
      <c r="I48" s="18">
        <f t="shared" si="3"/>
        <v>0</v>
      </c>
    </row>
    <row r="49" spans="1:9" s="36" customFormat="1" ht="12" outlineLevel="3">
      <c r="A49" s="15">
        <v>28</v>
      </c>
      <c r="B49" s="37"/>
      <c r="C49" s="38" t="s">
        <v>3338</v>
      </c>
      <c r="D49" s="16" t="s">
        <v>5</v>
      </c>
      <c r="E49" s="39">
        <v>281</v>
      </c>
      <c r="F49" s="17"/>
      <c r="G49" s="39">
        <f t="shared" si="2"/>
        <v>281</v>
      </c>
      <c r="H49" s="250"/>
      <c r="I49" s="18">
        <f t="shared" si="3"/>
        <v>0</v>
      </c>
    </row>
    <row r="50" spans="1:9" s="36" customFormat="1" ht="12" outlineLevel="3">
      <c r="A50" s="334"/>
      <c r="B50" s="335"/>
      <c r="C50" s="254" t="s">
        <v>3320</v>
      </c>
      <c r="D50" s="336"/>
      <c r="E50" s="337"/>
      <c r="F50" s="338"/>
    </row>
    <row r="51" spans="1:9" s="36" customFormat="1" ht="12" outlineLevel="3">
      <c r="A51" s="15">
        <v>29</v>
      </c>
      <c r="B51" s="37"/>
      <c r="C51" s="38" t="s">
        <v>3342</v>
      </c>
      <c r="D51" s="16" t="s">
        <v>5</v>
      </c>
      <c r="E51" s="39">
        <v>731</v>
      </c>
      <c r="F51" s="17"/>
      <c r="G51" s="39">
        <f t="shared" si="2"/>
        <v>731</v>
      </c>
      <c r="H51" s="250"/>
      <c r="I51" s="18">
        <f>G51*H51</f>
        <v>0</v>
      </c>
    </row>
    <row r="52" spans="1:9" s="36" customFormat="1" ht="12" outlineLevel="3">
      <c r="A52" s="334"/>
      <c r="B52" s="335"/>
      <c r="C52" s="254" t="s">
        <v>3331</v>
      </c>
      <c r="D52" s="336"/>
      <c r="E52" s="337"/>
      <c r="F52" s="338"/>
      <c r="G52" s="337"/>
      <c r="H52" s="339"/>
      <c r="I52" s="340"/>
    </row>
    <row r="53" spans="1:9" s="36" customFormat="1" ht="12" outlineLevel="3">
      <c r="A53" s="15">
        <v>30</v>
      </c>
      <c r="B53" s="37"/>
      <c r="C53" s="38" t="s">
        <v>3339</v>
      </c>
      <c r="D53" s="16" t="s">
        <v>5</v>
      </c>
      <c r="E53" s="39">
        <v>281</v>
      </c>
      <c r="F53" s="17"/>
      <c r="G53" s="39">
        <f t="shared" si="2"/>
        <v>281</v>
      </c>
      <c r="H53" s="250"/>
      <c r="I53" s="18">
        <f>G53*H53</f>
        <v>0</v>
      </c>
    </row>
    <row r="54" spans="1:9" s="36" customFormat="1" ht="12" outlineLevel="3">
      <c r="A54" s="334"/>
      <c r="B54" s="335"/>
      <c r="C54" s="254" t="s">
        <v>3320</v>
      </c>
      <c r="D54" s="336"/>
      <c r="E54" s="337"/>
      <c r="F54" s="338"/>
      <c r="G54" s="337"/>
      <c r="H54" s="339"/>
      <c r="I54" s="340"/>
    </row>
    <row r="55" spans="1:9" s="36" customFormat="1" ht="12" outlineLevel="3">
      <c r="A55" s="15">
        <v>31</v>
      </c>
      <c r="B55" s="37"/>
      <c r="C55" s="38" t="s">
        <v>3340</v>
      </c>
      <c r="D55" s="16" t="s">
        <v>5</v>
      </c>
      <c r="E55" s="39">
        <v>281</v>
      </c>
      <c r="F55" s="17">
        <v>5</v>
      </c>
      <c r="G55" s="39">
        <f t="shared" ref="G55:G56" si="4">E55*(1+F55/100)</f>
        <v>295.05</v>
      </c>
      <c r="H55" s="250"/>
      <c r="I55" s="18">
        <f>G55*H55</f>
        <v>0</v>
      </c>
    </row>
    <row r="56" spans="1:9" s="36" customFormat="1" ht="24" outlineLevel="3">
      <c r="A56" s="15">
        <v>32</v>
      </c>
      <c r="B56" s="37"/>
      <c r="C56" s="38" t="s">
        <v>2370</v>
      </c>
      <c r="D56" s="16" t="s">
        <v>2</v>
      </c>
      <c r="E56" s="39">
        <v>670</v>
      </c>
      <c r="F56" s="17"/>
      <c r="G56" s="39">
        <f t="shared" si="4"/>
        <v>670</v>
      </c>
      <c r="H56" s="250"/>
      <c r="I56" s="18">
        <f>G56*H56</f>
        <v>0</v>
      </c>
    </row>
    <row r="57" spans="1:9" s="36" customFormat="1" ht="12" outlineLevel="3">
      <c r="A57" s="15">
        <v>33</v>
      </c>
      <c r="B57" s="37"/>
      <c r="C57" s="38" t="s">
        <v>3322</v>
      </c>
      <c r="D57" s="16" t="s">
        <v>2</v>
      </c>
      <c r="E57" s="39">
        <v>180</v>
      </c>
      <c r="F57" s="17"/>
      <c r="G57" s="39">
        <f t="shared" ref="G57" si="5">E57*(1+F57/100)</f>
        <v>180</v>
      </c>
      <c r="H57" s="250"/>
      <c r="I57" s="18">
        <f>G57*H57</f>
        <v>0</v>
      </c>
    </row>
    <row r="58" spans="1:9" s="36" customFormat="1" ht="12" outlineLevel="3">
      <c r="A58" s="334"/>
      <c r="B58" s="335"/>
      <c r="C58" s="254" t="s">
        <v>3321</v>
      </c>
      <c r="D58" s="336"/>
      <c r="E58" s="337"/>
      <c r="F58" s="338"/>
      <c r="G58" s="337"/>
      <c r="H58" s="339"/>
      <c r="I58" s="340"/>
    </row>
    <row r="59" spans="1:9" s="36" customFormat="1" ht="12" outlineLevel="3">
      <c r="A59" s="15">
        <v>34</v>
      </c>
      <c r="B59" s="37"/>
      <c r="C59" s="38" t="s">
        <v>3323</v>
      </c>
      <c r="D59" s="16" t="s">
        <v>2</v>
      </c>
      <c r="E59" s="39">
        <v>490</v>
      </c>
      <c r="F59" s="17"/>
      <c r="G59" s="39">
        <f t="shared" ref="G59:G73" si="6">E59*(1+F59/100)</f>
        <v>490</v>
      </c>
      <c r="H59" s="250"/>
      <c r="I59" s="18">
        <f>G59*H59</f>
        <v>0</v>
      </c>
    </row>
    <row r="60" spans="1:9" s="36" customFormat="1" ht="12" outlineLevel="3">
      <c r="A60" s="334"/>
      <c r="B60" s="335"/>
      <c r="C60" s="254" t="s">
        <v>3324</v>
      </c>
      <c r="D60" s="336"/>
      <c r="E60" s="337"/>
      <c r="F60" s="338"/>
      <c r="G60" s="337"/>
      <c r="H60" s="339"/>
      <c r="I60" s="340"/>
    </row>
    <row r="61" spans="1:9" s="36" customFormat="1" ht="12" outlineLevel="3">
      <c r="A61" s="15">
        <v>35</v>
      </c>
      <c r="B61" s="37"/>
      <c r="C61" s="38" t="s">
        <v>3341</v>
      </c>
      <c r="D61" s="16" t="s">
        <v>5</v>
      </c>
      <c r="E61" s="39">
        <v>450</v>
      </c>
      <c r="F61" s="17"/>
      <c r="G61" s="39">
        <f t="shared" si="6"/>
        <v>450</v>
      </c>
      <c r="H61" s="250"/>
      <c r="I61" s="18">
        <f>G61*H61</f>
        <v>0</v>
      </c>
    </row>
    <row r="62" spans="1:9" s="36" customFormat="1" ht="12" outlineLevel="3">
      <c r="A62" s="334"/>
      <c r="B62" s="335"/>
      <c r="C62" s="254" t="s">
        <v>2321</v>
      </c>
      <c r="D62" s="341"/>
      <c r="E62" s="337"/>
      <c r="F62" s="338"/>
      <c r="G62" s="337"/>
      <c r="H62" s="339"/>
      <c r="I62" s="340"/>
    </row>
    <row r="63" spans="1:9" s="36" customFormat="1" ht="12" outlineLevel="3">
      <c r="A63" s="15">
        <v>36</v>
      </c>
      <c r="B63" s="37"/>
      <c r="C63" s="38" t="s">
        <v>3327</v>
      </c>
      <c r="D63" s="16" t="s">
        <v>5</v>
      </c>
      <c r="E63" s="39">
        <v>450</v>
      </c>
      <c r="F63" s="17"/>
      <c r="G63" s="39">
        <f t="shared" si="6"/>
        <v>450</v>
      </c>
      <c r="H63" s="250"/>
      <c r="I63" s="18">
        <f>G63*H63</f>
        <v>0</v>
      </c>
    </row>
    <row r="64" spans="1:9" s="36" customFormat="1" ht="12" outlineLevel="3">
      <c r="A64" s="334"/>
      <c r="B64" s="335"/>
      <c r="C64" s="254" t="s">
        <v>2321</v>
      </c>
      <c r="D64" s="336"/>
      <c r="E64" s="337"/>
      <c r="F64" s="338"/>
      <c r="G64" s="337"/>
      <c r="H64" s="339"/>
      <c r="I64" s="340"/>
    </row>
    <row r="65" spans="1:13" s="36" customFormat="1" ht="12" outlineLevel="3">
      <c r="A65" s="15">
        <v>37</v>
      </c>
      <c r="B65" s="37"/>
      <c r="C65" s="38" t="s">
        <v>3328</v>
      </c>
      <c r="D65" s="16" t="s">
        <v>5</v>
      </c>
      <c r="E65" s="39">
        <v>450</v>
      </c>
      <c r="F65" s="17"/>
      <c r="G65" s="39">
        <f t="shared" si="6"/>
        <v>450</v>
      </c>
      <c r="H65" s="250"/>
      <c r="I65" s="18">
        <f>G65*H65</f>
        <v>0</v>
      </c>
    </row>
    <row r="66" spans="1:13" s="36" customFormat="1" ht="12" outlineLevel="3">
      <c r="A66" s="334"/>
      <c r="B66" s="335"/>
      <c r="C66" s="254" t="s">
        <v>2321</v>
      </c>
      <c r="D66" s="336"/>
      <c r="E66" s="337"/>
      <c r="F66" s="338"/>
      <c r="G66" s="337"/>
      <c r="H66" s="339"/>
      <c r="I66" s="340"/>
    </row>
    <row r="67" spans="1:13" s="36" customFormat="1" ht="12" outlineLevel="3">
      <c r="A67" s="15">
        <v>38</v>
      </c>
      <c r="B67" s="37"/>
      <c r="C67" s="38" t="s">
        <v>3329</v>
      </c>
      <c r="D67" s="16" t="s">
        <v>5</v>
      </c>
      <c r="E67" s="39">
        <v>450</v>
      </c>
      <c r="F67" s="17"/>
      <c r="G67" s="39">
        <f t="shared" si="6"/>
        <v>450</v>
      </c>
      <c r="H67" s="250"/>
      <c r="I67" s="18">
        <f>G67*H67</f>
        <v>0</v>
      </c>
    </row>
    <row r="68" spans="1:13" s="36" customFormat="1" ht="12" outlineLevel="3">
      <c r="A68" s="334"/>
      <c r="B68" s="335"/>
      <c r="C68" s="254" t="s">
        <v>2321</v>
      </c>
      <c r="D68" s="336"/>
      <c r="E68" s="337"/>
      <c r="F68" s="338"/>
      <c r="G68" s="337"/>
      <c r="H68" s="339"/>
      <c r="I68" s="340"/>
    </row>
    <row r="69" spans="1:13" s="36" customFormat="1" ht="12" outlineLevel="3">
      <c r="A69" s="15">
        <v>39</v>
      </c>
      <c r="B69" s="37"/>
      <c r="C69" s="38" t="s">
        <v>3365</v>
      </c>
      <c r="D69" s="16" t="s">
        <v>6</v>
      </c>
      <c r="E69" s="39">
        <v>0.64</v>
      </c>
      <c r="F69" s="17"/>
      <c r="G69" s="39">
        <f t="shared" si="6"/>
        <v>0.64</v>
      </c>
      <c r="H69" s="250"/>
      <c r="I69" s="18">
        <f>G69*H69</f>
        <v>0</v>
      </c>
      <c r="M69" s="333"/>
    </row>
    <row r="70" spans="1:13" s="36" customFormat="1" ht="12" outlineLevel="3">
      <c r="A70" s="334"/>
      <c r="B70" s="335"/>
      <c r="C70" s="254" t="s">
        <v>2325</v>
      </c>
      <c r="D70" s="336"/>
      <c r="E70" s="337"/>
      <c r="F70" s="338"/>
      <c r="G70" s="337"/>
      <c r="H70" s="339"/>
      <c r="I70" s="340"/>
    </row>
    <row r="71" spans="1:13" s="36" customFormat="1" ht="12" outlineLevel="3">
      <c r="A71" s="15">
        <v>40</v>
      </c>
      <c r="B71" s="37"/>
      <c r="C71" s="38" t="s">
        <v>3364</v>
      </c>
      <c r="D71" s="16" t="s">
        <v>6</v>
      </c>
      <c r="E71" s="39">
        <v>3.34</v>
      </c>
      <c r="F71" s="17"/>
      <c r="G71" s="39">
        <f t="shared" si="6"/>
        <v>3.34</v>
      </c>
      <c r="H71" s="250"/>
      <c r="I71" s="18">
        <f>G71*H71</f>
        <v>0</v>
      </c>
      <c r="M71" s="333"/>
    </row>
    <row r="72" spans="1:13" s="36" customFormat="1" ht="12" outlineLevel="3">
      <c r="A72" s="334"/>
      <c r="B72" s="335"/>
      <c r="C72" s="254" t="s">
        <v>2325</v>
      </c>
      <c r="D72" s="336"/>
      <c r="E72" s="337"/>
      <c r="F72" s="338"/>
      <c r="G72" s="337"/>
      <c r="H72" s="339"/>
      <c r="I72" s="340"/>
    </row>
    <row r="73" spans="1:13" s="36" customFormat="1" ht="12" outlineLevel="3">
      <c r="A73" s="15">
        <v>41</v>
      </c>
      <c r="B73" s="37"/>
      <c r="C73" s="38" t="s">
        <v>3363</v>
      </c>
      <c r="D73" s="16" t="s">
        <v>6</v>
      </c>
      <c r="E73" s="39">
        <v>7.36</v>
      </c>
      <c r="F73" s="17"/>
      <c r="G73" s="39">
        <f t="shared" si="6"/>
        <v>7.36</v>
      </c>
      <c r="H73" s="250"/>
      <c r="I73" s="18">
        <f>G73*H73</f>
        <v>0</v>
      </c>
      <c r="M73" s="333"/>
    </row>
    <row r="74" spans="1:13" s="36" customFormat="1" ht="12" outlineLevel="3">
      <c r="A74" s="334"/>
      <c r="B74" s="335"/>
      <c r="C74" s="254" t="s">
        <v>2325</v>
      </c>
      <c r="D74" s="336"/>
      <c r="E74" s="337"/>
      <c r="F74" s="338"/>
      <c r="G74" s="337"/>
      <c r="H74" s="339"/>
      <c r="I74" s="340"/>
    </row>
    <row r="75" spans="1:13" s="36" customFormat="1" ht="12" outlineLevel="3">
      <c r="A75" s="15">
        <v>42</v>
      </c>
      <c r="B75" s="37"/>
      <c r="C75" s="38" t="s">
        <v>3336</v>
      </c>
      <c r="D75" s="16" t="s">
        <v>2</v>
      </c>
      <c r="E75" s="39">
        <v>12</v>
      </c>
      <c r="F75" s="17"/>
      <c r="G75" s="39">
        <f t="shared" ref="G75" si="7">E75*(1+F75/100)</f>
        <v>12</v>
      </c>
      <c r="H75" s="250"/>
      <c r="I75" s="18">
        <f>G75*H75</f>
        <v>0</v>
      </c>
    </row>
    <row r="76" spans="1:13" s="36" customFormat="1" ht="12" outlineLevel="3">
      <c r="A76" s="334"/>
      <c r="B76" s="335"/>
      <c r="C76" s="254" t="s">
        <v>2325</v>
      </c>
      <c r="D76" s="336"/>
      <c r="E76" s="337"/>
      <c r="F76" s="338"/>
      <c r="G76" s="337"/>
      <c r="H76" s="339"/>
      <c r="I76" s="340"/>
    </row>
    <row r="77" spans="1:13" s="36" customFormat="1" ht="12" outlineLevel="3">
      <c r="A77" s="15">
        <v>43</v>
      </c>
      <c r="B77" s="37" t="s">
        <v>2327</v>
      </c>
      <c r="C77" s="38" t="s">
        <v>3337</v>
      </c>
      <c r="D77" s="16" t="s">
        <v>3</v>
      </c>
      <c r="E77" s="39">
        <v>840</v>
      </c>
      <c r="F77" s="17">
        <v>0</v>
      </c>
      <c r="G77" s="39">
        <f t="shared" ref="G77" si="8">E77*(1+F77/100)</f>
        <v>840</v>
      </c>
      <c r="H77" s="250"/>
      <c r="I77" s="18">
        <f t="shared" ref="I77" si="9">G77*H77</f>
        <v>0</v>
      </c>
    </row>
    <row r="78" spans="1:13" s="36" customFormat="1" ht="12" outlineLevel="3">
      <c r="A78" s="334"/>
      <c r="B78" s="335"/>
      <c r="C78" s="330"/>
      <c r="D78" s="336"/>
      <c r="E78" s="337"/>
      <c r="F78" s="338"/>
      <c r="G78" s="337"/>
      <c r="H78" s="339"/>
      <c r="I78" s="340"/>
    </row>
    <row r="79" spans="1:13" s="30" customFormat="1" ht="16.5" customHeight="1" outlineLevel="2">
      <c r="A79" s="31"/>
      <c r="B79" s="21" t="s">
        <v>3060</v>
      </c>
      <c r="C79" s="32" t="s">
        <v>2479</v>
      </c>
      <c r="D79" s="6" t="s">
        <v>1421</v>
      </c>
      <c r="E79" s="33"/>
      <c r="F79" s="34"/>
      <c r="G79" s="33"/>
      <c r="H79" s="34"/>
      <c r="I79" s="35">
        <f>SUBTOTAL(9,I80:I82)</f>
        <v>0</v>
      </c>
    </row>
    <row r="80" spans="1:13" s="36" customFormat="1" ht="24" outlineLevel="3">
      <c r="A80" s="15">
        <v>28</v>
      </c>
      <c r="B80" s="37" t="s">
        <v>2328</v>
      </c>
      <c r="C80" s="248" t="s">
        <v>3351</v>
      </c>
      <c r="D80" s="16" t="s">
        <v>838</v>
      </c>
      <c r="E80" s="39">
        <v>240</v>
      </c>
      <c r="F80" s="17">
        <v>0</v>
      </c>
      <c r="G80" s="39">
        <f>E80*(1+F80/100)</f>
        <v>240</v>
      </c>
      <c r="H80" s="250"/>
      <c r="I80" s="18">
        <f>G80*H80</f>
        <v>0</v>
      </c>
    </row>
    <row r="81" spans="1:9" s="36" customFormat="1" ht="12" outlineLevel="3">
      <c r="A81" s="15">
        <v>29</v>
      </c>
      <c r="B81" s="37" t="s">
        <v>2329</v>
      </c>
      <c r="C81" s="248" t="s">
        <v>3352</v>
      </c>
      <c r="D81" s="16" t="s">
        <v>5</v>
      </c>
      <c r="E81" s="39">
        <v>1720</v>
      </c>
      <c r="F81" s="17">
        <v>0</v>
      </c>
      <c r="G81" s="39">
        <f>E81*(1+F81/100)</f>
        <v>1720</v>
      </c>
      <c r="H81" s="250"/>
      <c r="I81" s="18">
        <f>G81*H81</f>
        <v>0</v>
      </c>
    </row>
    <row r="82" spans="1:9" s="36" customFormat="1" ht="12" outlineLevel="3">
      <c r="A82" s="15">
        <v>30</v>
      </c>
      <c r="B82" s="37" t="s">
        <v>2330</v>
      </c>
      <c r="C82" s="248" t="s">
        <v>3353</v>
      </c>
      <c r="D82" s="16" t="s">
        <v>6</v>
      </c>
      <c r="E82" s="39">
        <v>210</v>
      </c>
      <c r="F82" s="17">
        <v>0</v>
      </c>
      <c r="G82" s="39">
        <f>E82*(1+F82/100)</f>
        <v>210</v>
      </c>
      <c r="H82" s="250"/>
      <c r="I82" s="18">
        <f>G82*H82</f>
        <v>0</v>
      </c>
    </row>
    <row r="83" spans="1:9" s="36" customFormat="1" ht="24" outlineLevel="3">
      <c r="A83" s="246" t="s">
        <v>3396</v>
      </c>
      <c r="B83" s="247"/>
      <c r="C83" s="248" t="s">
        <v>3354</v>
      </c>
      <c r="D83" s="249" t="s">
        <v>5</v>
      </c>
      <c r="E83" s="39">
        <v>18</v>
      </c>
      <c r="F83" s="250"/>
      <c r="G83" s="39"/>
      <c r="H83" s="250"/>
      <c r="I83" s="251"/>
    </row>
    <row r="84" spans="1:9" s="36" customFormat="1" ht="12" outlineLevel="3">
      <c r="A84" s="334"/>
      <c r="B84" s="335"/>
      <c r="C84" s="254" t="s">
        <v>2328</v>
      </c>
      <c r="D84" s="336"/>
      <c r="E84" s="337"/>
      <c r="F84" s="338"/>
      <c r="G84" s="337"/>
      <c r="H84" s="339"/>
      <c r="I84" s="340"/>
    </row>
    <row r="85" spans="1:9" s="36" customFormat="1" ht="12" outlineLevel="3">
      <c r="A85" s="246" t="s">
        <v>3397</v>
      </c>
      <c r="B85" s="247"/>
      <c r="C85" s="248" t="s">
        <v>3355</v>
      </c>
      <c r="D85" s="249" t="s">
        <v>5</v>
      </c>
      <c r="E85" s="39">
        <v>18</v>
      </c>
      <c r="F85" s="250"/>
      <c r="G85" s="39">
        <f>E85*(1+F85/100)</f>
        <v>18</v>
      </c>
      <c r="H85" s="250"/>
      <c r="I85" s="18">
        <f>G85*H85</f>
        <v>0</v>
      </c>
    </row>
    <row r="86" spans="1:9" s="36" customFormat="1" ht="12" outlineLevel="3">
      <c r="A86" s="334"/>
      <c r="B86" s="335"/>
      <c r="C86" s="254" t="s">
        <v>2328</v>
      </c>
      <c r="D86" s="336"/>
      <c r="E86" s="337"/>
      <c r="F86" s="338"/>
      <c r="G86" s="337"/>
      <c r="H86" s="339"/>
      <c r="I86" s="340"/>
    </row>
    <row r="87" spans="1:9" s="36" customFormat="1" ht="12" outlineLevel="3">
      <c r="A87" s="246" t="s">
        <v>3398</v>
      </c>
      <c r="B87" s="247"/>
      <c r="C87" s="248" t="s">
        <v>3356</v>
      </c>
      <c r="D87" s="249" t="s">
        <v>838</v>
      </c>
      <c r="E87" s="39">
        <v>120</v>
      </c>
      <c r="F87" s="250"/>
      <c r="G87" s="39">
        <f>E87*(1+F87/100)</f>
        <v>120</v>
      </c>
      <c r="H87" s="250"/>
      <c r="I87" s="18">
        <f>G87*H87</f>
        <v>0</v>
      </c>
    </row>
    <row r="88" spans="1:9" s="36" customFormat="1" ht="12" outlineLevel="3">
      <c r="A88" s="334"/>
      <c r="B88" s="335"/>
      <c r="C88" s="254" t="s">
        <v>2328</v>
      </c>
      <c r="D88" s="336"/>
      <c r="E88" s="337"/>
      <c r="F88" s="338"/>
      <c r="G88" s="337"/>
      <c r="H88" s="339"/>
      <c r="I88" s="340"/>
    </row>
    <row r="89" spans="1:9" s="36" customFormat="1" ht="12" outlineLevel="3">
      <c r="A89" s="246" t="s">
        <v>3399</v>
      </c>
      <c r="B89" s="247"/>
      <c r="C89" s="248" t="s">
        <v>3357</v>
      </c>
      <c r="D89" s="249" t="s">
        <v>5</v>
      </c>
      <c r="E89" s="39">
        <v>2006</v>
      </c>
      <c r="F89" s="250"/>
      <c r="G89" s="39">
        <f>E89*(1+F89/100)</f>
        <v>2006</v>
      </c>
      <c r="H89" s="250"/>
      <c r="I89" s="18">
        <f>G89*H89</f>
        <v>0</v>
      </c>
    </row>
    <row r="90" spans="1:9" s="36" customFormat="1" ht="12" outlineLevel="3">
      <c r="A90" s="334"/>
      <c r="B90" s="335"/>
      <c r="C90" s="254" t="s">
        <v>3358</v>
      </c>
      <c r="D90" s="336"/>
      <c r="E90" s="337"/>
      <c r="F90" s="338"/>
      <c r="G90" s="337"/>
      <c r="H90" s="339"/>
      <c r="I90" s="340"/>
    </row>
    <row r="91" spans="1:9" s="36" customFormat="1" ht="12" outlineLevel="3">
      <c r="A91" s="246" t="s">
        <v>3400</v>
      </c>
      <c r="B91" s="247"/>
      <c r="C91" s="248" t="s">
        <v>3359</v>
      </c>
      <c r="D91" s="249" t="s">
        <v>6</v>
      </c>
      <c r="E91" s="39">
        <v>300.89999999999998</v>
      </c>
      <c r="F91" s="250"/>
      <c r="G91" s="39">
        <f>E91*(1+F91/100)</f>
        <v>300.89999999999998</v>
      </c>
      <c r="H91" s="250"/>
      <c r="I91" s="18">
        <f>G91*H91</f>
        <v>0</v>
      </c>
    </row>
    <row r="92" spans="1:9" s="36" customFormat="1" ht="12" outlineLevel="3">
      <c r="A92" s="334"/>
      <c r="B92" s="335"/>
      <c r="C92" s="254" t="s">
        <v>3358</v>
      </c>
      <c r="D92" s="336"/>
      <c r="E92" s="337"/>
      <c r="F92" s="338"/>
      <c r="G92" s="337"/>
      <c r="H92" s="339"/>
      <c r="I92" s="340"/>
    </row>
    <row r="93" spans="1:9" s="36" customFormat="1" ht="24" outlineLevel="3">
      <c r="A93" s="246" t="s">
        <v>3401</v>
      </c>
      <c r="B93" s="247"/>
      <c r="C93" s="248" t="s">
        <v>3360</v>
      </c>
      <c r="D93" s="249" t="s">
        <v>5</v>
      </c>
      <c r="E93" s="39">
        <v>2006</v>
      </c>
      <c r="F93" s="250"/>
      <c r="G93" s="39">
        <f>E93*(1+F93/100)</f>
        <v>2006</v>
      </c>
      <c r="H93" s="250"/>
      <c r="I93" s="18">
        <f>G93*H93</f>
        <v>0</v>
      </c>
    </row>
    <row r="94" spans="1:9" s="36" customFormat="1" ht="12" outlineLevel="3">
      <c r="A94" s="334"/>
      <c r="B94" s="335"/>
      <c r="C94" s="254" t="s">
        <v>3358</v>
      </c>
      <c r="D94" s="336"/>
      <c r="E94" s="337"/>
      <c r="F94" s="338"/>
      <c r="G94" s="337"/>
      <c r="H94" s="339"/>
      <c r="I94" s="340"/>
    </row>
    <row r="95" spans="1:9" s="36" customFormat="1" ht="12" outlineLevel="3">
      <c r="A95" s="246" t="s">
        <v>3402</v>
      </c>
      <c r="B95" s="247"/>
      <c r="C95" s="248" t="s">
        <v>3361</v>
      </c>
      <c r="D95" s="249" t="s">
        <v>958</v>
      </c>
      <c r="E95" s="39">
        <v>8</v>
      </c>
      <c r="F95" s="250"/>
      <c r="G95" s="39">
        <f>E95*(1+F95/100)</f>
        <v>8</v>
      </c>
      <c r="H95" s="250"/>
      <c r="I95" s="18">
        <f>G95*H95</f>
        <v>0</v>
      </c>
    </row>
    <row r="96" spans="1:9" s="36" customFormat="1" ht="12" outlineLevel="3">
      <c r="A96" s="334"/>
      <c r="B96" s="335"/>
      <c r="C96" s="254" t="s">
        <v>3358</v>
      </c>
      <c r="D96" s="336"/>
      <c r="E96" s="337"/>
      <c r="F96" s="338"/>
      <c r="G96" s="337"/>
      <c r="H96" s="339"/>
      <c r="I96" s="340"/>
    </row>
    <row r="97" spans="1:13" s="36" customFormat="1" ht="12" outlineLevel="3">
      <c r="A97" s="15" t="s">
        <v>3403</v>
      </c>
      <c r="B97" s="37"/>
      <c r="C97" s="343" t="s">
        <v>3362</v>
      </c>
      <c r="D97" s="249" t="s">
        <v>3</v>
      </c>
      <c r="E97" s="39">
        <v>1060</v>
      </c>
      <c r="F97" s="17"/>
      <c r="G97" s="39">
        <f>E97*(1+F97/100)</f>
        <v>1060</v>
      </c>
      <c r="H97" s="250"/>
      <c r="I97" s="18">
        <f>G97*H97</f>
        <v>0</v>
      </c>
    </row>
    <row r="98" spans="1:13" s="36" customFormat="1" ht="12" outlineLevel="3">
      <c r="A98" s="334"/>
      <c r="B98" s="335"/>
      <c r="C98" s="330"/>
      <c r="D98" s="336"/>
      <c r="E98" s="337"/>
      <c r="F98" s="338"/>
      <c r="G98" s="337"/>
      <c r="H98" s="339"/>
      <c r="I98" s="340"/>
    </row>
    <row r="99" spans="1:13" s="30" customFormat="1" ht="16.5" customHeight="1" outlineLevel="2">
      <c r="A99" s="31"/>
      <c r="B99" s="21" t="s">
        <v>3061</v>
      </c>
      <c r="C99" s="32" t="s">
        <v>2480</v>
      </c>
      <c r="D99" s="6" t="s">
        <v>1421</v>
      </c>
      <c r="E99" s="33"/>
      <c r="F99" s="34"/>
      <c r="G99" s="33"/>
      <c r="H99" s="34"/>
      <c r="I99" s="35">
        <f>SUBTOTAL(9,I100:I100)</f>
        <v>0</v>
      </c>
    </row>
    <row r="100" spans="1:13" s="36" customFormat="1" ht="12" outlineLevel="3">
      <c r="A100" s="246">
        <v>31</v>
      </c>
      <c r="B100" s="247" t="s">
        <v>2331</v>
      </c>
      <c r="C100" s="248" t="s">
        <v>2356</v>
      </c>
      <c r="D100" s="249" t="s">
        <v>838</v>
      </c>
      <c r="E100" s="39">
        <v>3</v>
      </c>
      <c r="F100" s="250">
        <v>0</v>
      </c>
      <c r="G100" s="39">
        <f>E100*(1+F100/100)</f>
        <v>3</v>
      </c>
      <c r="H100" s="250"/>
      <c r="I100" s="251">
        <f>G100*H100</f>
        <v>0</v>
      </c>
    </row>
    <row r="101" spans="1:13">
      <c r="M101" s="36"/>
    </row>
    <row r="102" spans="1:13">
      <c r="M102" s="36"/>
    </row>
  </sheetData>
  <pageMargins left="0.39370078740157483" right="0.39370078740157483" top="0.59055118110236227" bottom="0.59055118110236227" header="0.39370078740157483" footer="0.39370078740157483"/>
  <pageSetup paperSize="9" scale="67" fitToHeight="9999" orientation="landscape" r:id="rId1"/>
  <headerFooter alignWithMargins="0">
    <oddFooter>&amp;C&amp;8&amp;P z &amp;N&amp;R&amp;8&amp;A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43"/>
  <sheetViews>
    <sheetView showGridLines="0" view="pageBreakPreview" zoomScaleNormal="100" zoomScaleSheetLayoutView="100" workbookViewId="0">
      <pane ySplit="3" topLeftCell="A4" activePane="bottomLeft" state="frozen"/>
      <selection activeCell="B30" sqref="B30"/>
      <selection pane="bottomLeft" activeCell="C2" sqref="C2"/>
    </sheetView>
  </sheetViews>
  <sheetFormatPr defaultRowHeight="12.75" outlineLevelRow="1"/>
  <cols>
    <col min="1" max="1" width="5.140625" style="87" customWidth="1"/>
    <col min="2" max="2" width="12.7109375" style="87" customWidth="1"/>
    <col min="3" max="3" width="63.14062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0" t="s">
        <v>2246</v>
      </c>
      <c r="D1" s="75"/>
      <c r="E1" s="76"/>
      <c r="F1" s="76"/>
      <c r="G1" s="77"/>
    </row>
    <row r="2" spans="1:10" s="79" customFormat="1" ht="21.6" customHeight="1">
      <c r="A2" s="74"/>
      <c r="B2" s="75"/>
      <c r="C2" s="231" t="s">
        <v>1614</v>
      </c>
      <c r="D2" s="75"/>
      <c r="E2" s="76"/>
      <c r="F2" s="76"/>
      <c r="G2" s="77"/>
    </row>
    <row r="3" spans="1:10" s="84" customFormat="1" ht="22.5" customHeight="1" thickBot="1">
      <c r="A3" s="80" t="s">
        <v>59</v>
      </c>
      <c r="B3" s="81" t="s">
        <v>11</v>
      </c>
      <c r="C3" s="82" t="s">
        <v>17</v>
      </c>
      <c r="D3" s="83" t="s">
        <v>4</v>
      </c>
      <c r="E3" s="80" t="s">
        <v>273</v>
      </c>
      <c r="F3" s="80" t="s">
        <v>219</v>
      </c>
      <c r="G3" s="80" t="s">
        <v>15</v>
      </c>
    </row>
    <row r="4" spans="1:10" s="84" customFormat="1" ht="22.5" customHeight="1">
      <c r="A4" s="286"/>
      <c r="B4" s="287"/>
      <c r="C4" s="288"/>
      <c r="D4" s="289"/>
      <c r="E4" s="286"/>
      <c r="F4" s="286"/>
      <c r="G4" s="286"/>
    </row>
    <row r="5" spans="1:10" s="306" customFormat="1" ht="46.5" customHeight="1">
      <c r="A5" s="303"/>
      <c r="B5" s="304"/>
      <c r="C5" s="302" t="s">
        <v>3153</v>
      </c>
      <c r="D5" s="305"/>
      <c r="E5" s="303"/>
      <c r="F5" s="303"/>
      <c r="G5" s="303"/>
    </row>
    <row r="6" spans="1:10" s="306" customFormat="1" ht="23.25" customHeight="1">
      <c r="A6" s="303"/>
      <c r="B6" s="304"/>
      <c r="C6" s="302" t="s">
        <v>3137</v>
      </c>
      <c r="D6" s="305"/>
      <c r="E6" s="303"/>
      <c r="F6" s="303"/>
      <c r="G6" s="303"/>
    </row>
    <row r="8" spans="1:10" s="93" customFormat="1" ht="17.25" customHeight="1">
      <c r="A8" s="88"/>
      <c r="B8" s="89"/>
      <c r="C8" s="89" t="s">
        <v>3209</v>
      </c>
      <c r="D8" s="90"/>
      <c r="E8" s="91"/>
      <c r="F8" s="91"/>
      <c r="G8" s="92">
        <f>SUBTOTAL(9,G10:G141)</f>
        <v>0</v>
      </c>
    </row>
    <row r="9" spans="1:10" s="23" customFormat="1" ht="29.25">
      <c r="A9" s="24"/>
      <c r="B9" s="26"/>
      <c r="C9" s="313" t="s">
        <v>3158</v>
      </c>
      <c r="D9" s="25"/>
      <c r="E9" s="27"/>
      <c r="F9" s="28"/>
      <c r="G9" s="27"/>
      <c r="H9" s="28"/>
      <c r="I9" s="29"/>
      <c r="J9" s="269"/>
    </row>
    <row r="10" spans="1:10" s="99" customFormat="1" ht="16.5" customHeight="1">
      <c r="A10" s="94"/>
      <c r="B10" s="95" t="s">
        <v>1615</v>
      </c>
      <c r="C10" s="95" t="s">
        <v>3021</v>
      </c>
      <c r="D10" s="86"/>
      <c r="E10" s="96"/>
      <c r="F10" s="97"/>
      <c r="G10" s="98">
        <f>SUBTOTAL(9,G11:G26)</f>
        <v>0</v>
      </c>
    </row>
    <row r="11" spans="1:10" s="298" customFormat="1" ht="12" outlineLevel="1">
      <c r="A11" s="318">
        <v>1</v>
      </c>
      <c r="B11" s="319" t="s">
        <v>1616</v>
      </c>
      <c r="C11" s="270" t="s">
        <v>3143</v>
      </c>
      <c r="D11" s="307" t="s">
        <v>6</v>
      </c>
      <c r="E11" s="104">
        <v>19.64</v>
      </c>
      <c r="F11" s="224"/>
      <c r="G11" s="320">
        <f>E11*F11</f>
        <v>0</v>
      </c>
    </row>
    <row r="12" spans="1:10" s="298" customFormat="1" ht="12" outlineLevel="1">
      <c r="A12" s="318">
        <v>2</v>
      </c>
      <c r="B12" s="319" t="s">
        <v>1617</v>
      </c>
      <c r="C12" s="270" t="s">
        <v>3145</v>
      </c>
      <c r="D12" s="307" t="s">
        <v>6</v>
      </c>
      <c r="E12" s="104">
        <v>183.54</v>
      </c>
      <c r="F12" s="224"/>
      <c r="G12" s="320">
        <f t="shared" ref="G12:G25" si="0">E12*F12</f>
        <v>0</v>
      </c>
    </row>
    <row r="13" spans="1:10" s="298" customFormat="1" ht="12" outlineLevel="1">
      <c r="A13" s="318">
        <v>3</v>
      </c>
      <c r="B13" s="319" t="s">
        <v>1618</v>
      </c>
      <c r="C13" s="270" t="s">
        <v>3146</v>
      </c>
      <c r="D13" s="307" t="s">
        <v>6</v>
      </c>
      <c r="E13" s="104">
        <v>5</v>
      </c>
      <c r="F13" s="224"/>
      <c r="G13" s="320">
        <f t="shared" si="0"/>
        <v>0</v>
      </c>
    </row>
    <row r="14" spans="1:10" s="298" customFormat="1" ht="12" outlineLevel="1">
      <c r="A14" s="318">
        <v>4</v>
      </c>
      <c r="B14" s="319" t="s">
        <v>1619</v>
      </c>
      <c r="C14" s="270" t="s">
        <v>3135</v>
      </c>
      <c r="D14" s="307" t="s">
        <v>5</v>
      </c>
      <c r="E14" s="104">
        <v>31.9</v>
      </c>
      <c r="F14" s="224"/>
      <c r="G14" s="320">
        <f t="shared" si="0"/>
        <v>0</v>
      </c>
    </row>
    <row r="15" spans="1:10" s="298" customFormat="1" ht="12" outlineLevel="1">
      <c r="A15" s="318">
        <v>5</v>
      </c>
      <c r="B15" s="319" t="s">
        <v>1620</v>
      </c>
      <c r="C15" s="270" t="s">
        <v>991</v>
      </c>
      <c r="D15" s="307" t="s">
        <v>6</v>
      </c>
      <c r="E15" s="104">
        <v>3.32</v>
      </c>
      <c r="F15" s="224"/>
      <c r="G15" s="320">
        <f t="shared" si="0"/>
        <v>0</v>
      </c>
    </row>
    <row r="16" spans="1:10" s="107" customFormat="1" ht="12" outlineLevel="1">
      <c r="A16" s="100">
        <v>6</v>
      </c>
      <c r="B16" s="101" t="s">
        <v>1621</v>
      </c>
      <c r="C16" s="102" t="s">
        <v>1622</v>
      </c>
      <c r="D16" s="103" t="s">
        <v>6</v>
      </c>
      <c r="E16" s="104">
        <v>14.04</v>
      </c>
      <c r="F16" s="224"/>
      <c r="G16" s="106">
        <f t="shared" si="0"/>
        <v>0</v>
      </c>
    </row>
    <row r="17" spans="1:7" s="107" customFormat="1" ht="12" outlineLevel="1">
      <c r="A17" s="100">
        <v>7</v>
      </c>
      <c r="B17" s="101" t="s">
        <v>1623</v>
      </c>
      <c r="C17" s="102" t="s">
        <v>1624</v>
      </c>
      <c r="D17" s="103" t="s">
        <v>6</v>
      </c>
      <c r="E17" s="104">
        <v>18.5</v>
      </c>
      <c r="F17" s="224"/>
      <c r="G17" s="106">
        <f t="shared" si="0"/>
        <v>0</v>
      </c>
    </row>
    <row r="18" spans="1:7" s="107" customFormat="1" ht="12" outlineLevel="1">
      <c r="A18" s="100">
        <v>8</v>
      </c>
      <c r="B18" s="101" t="s">
        <v>1625</v>
      </c>
      <c r="C18" s="102" t="s">
        <v>1626</v>
      </c>
      <c r="D18" s="103" t="s">
        <v>6</v>
      </c>
      <c r="E18" s="104">
        <v>16.8</v>
      </c>
      <c r="F18" s="224"/>
      <c r="G18" s="106">
        <f t="shared" si="0"/>
        <v>0</v>
      </c>
    </row>
    <row r="19" spans="1:7" s="107" customFormat="1" ht="12" outlineLevel="1">
      <c r="A19" s="100">
        <v>9</v>
      </c>
      <c r="B19" s="101" t="s">
        <v>1627</v>
      </c>
      <c r="C19" s="102" t="s">
        <v>995</v>
      </c>
      <c r="D19" s="103" t="s">
        <v>6</v>
      </c>
      <c r="E19" s="104">
        <v>86.8</v>
      </c>
      <c r="F19" s="224"/>
      <c r="G19" s="106">
        <f t="shared" si="0"/>
        <v>0</v>
      </c>
    </row>
    <row r="20" spans="1:7" s="107" customFormat="1" ht="12" outlineLevel="1">
      <c r="A20" s="100">
        <v>10</v>
      </c>
      <c r="B20" s="101" t="s">
        <v>1628</v>
      </c>
      <c r="C20" s="102" t="s">
        <v>1629</v>
      </c>
      <c r="D20" s="103" t="s">
        <v>6</v>
      </c>
      <c r="E20" s="104">
        <v>6.2</v>
      </c>
      <c r="F20" s="224"/>
      <c r="G20" s="106">
        <f t="shared" si="0"/>
        <v>0</v>
      </c>
    </row>
    <row r="21" spans="1:7" s="107" customFormat="1" ht="12" outlineLevel="1">
      <c r="A21" s="100">
        <v>11</v>
      </c>
      <c r="B21" s="101" t="s">
        <v>1630</v>
      </c>
      <c r="C21" s="102" t="s">
        <v>2241</v>
      </c>
      <c r="D21" s="103" t="s">
        <v>6</v>
      </c>
      <c r="E21" s="104">
        <v>20</v>
      </c>
      <c r="F21" s="224"/>
      <c r="G21" s="106">
        <f t="shared" si="0"/>
        <v>0</v>
      </c>
    </row>
    <row r="22" spans="1:7" s="107" customFormat="1" ht="12" outlineLevel="1">
      <c r="A22" s="100">
        <v>12</v>
      </c>
      <c r="B22" s="101" t="s">
        <v>1631</v>
      </c>
      <c r="C22" s="102" t="s">
        <v>1000</v>
      </c>
      <c r="D22" s="103" t="s">
        <v>6</v>
      </c>
      <c r="E22" s="104">
        <v>6.79</v>
      </c>
      <c r="F22" s="224"/>
      <c r="G22" s="106">
        <f t="shared" si="0"/>
        <v>0</v>
      </c>
    </row>
    <row r="23" spans="1:7" s="107" customFormat="1" ht="12" outlineLevel="1">
      <c r="A23" s="100">
        <v>13</v>
      </c>
      <c r="B23" s="101" t="s">
        <v>1632</v>
      </c>
      <c r="C23" s="102" t="s">
        <v>1633</v>
      </c>
      <c r="D23" s="103" t="s">
        <v>6</v>
      </c>
      <c r="E23" s="104">
        <v>115</v>
      </c>
      <c r="F23" s="224"/>
      <c r="G23" s="106">
        <f t="shared" si="0"/>
        <v>0</v>
      </c>
    </row>
    <row r="24" spans="1:7" s="107" customFormat="1" ht="12" outlineLevel="1">
      <c r="A24" s="100">
        <v>14</v>
      </c>
      <c r="B24" s="101" t="s">
        <v>3177</v>
      </c>
      <c r="C24" s="102" t="s">
        <v>3144</v>
      </c>
      <c r="D24" s="103" t="s">
        <v>6</v>
      </c>
      <c r="E24" s="104">
        <v>174.45</v>
      </c>
      <c r="F24" s="224"/>
      <c r="G24" s="106">
        <f t="shared" si="0"/>
        <v>0</v>
      </c>
    </row>
    <row r="25" spans="1:7" s="107" customFormat="1" ht="12" outlineLevel="1">
      <c r="A25" s="100">
        <v>15</v>
      </c>
      <c r="B25" s="101" t="s">
        <v>3178</v>
      </c>
      <c r="C25" s="102" t="s">
        <v>3134</v>
      </c>
      <c r="D25" s="103" t="s">
        <v>6</v>
      </c>
      <c r="E25" s="104">
        <v>106.8</v>
      </c>
      <c r="F25" s="224"/>
      <c r="G25" s="106">
        <f t="shared" si="0"/>
        <v>0</v>
      </c>
    </row>
    <row r="26" spans="1:7" s="115" customFormat="1" ht="12" outlineLevel="1">
      <c r="A26" s="108"/>
      <c r="B26" s="109"/>
      <c r="C26" s="110"/>
      <c r="D26" s="111"/>
      <c r="E26" s="112"/>
      <c r="F26" s="226"/>
      <c r="G26" s="114"/>
    </row>
    <row r="27" spans="1:7" s="99" customFormat="1" ht="16.5" customHeight="1">
      <c r="A27" s="94"/>
      <c r="B27" s="95" t="s">
        <v>1634</v>
      </c>
      <c r="C27" s="95" t="s">
        <v>3022</v>
      </c>
      <c r="D27" s="86"/>
      <c r="E27" s="96"/>
      <c r="F27" s="97"/>
      <c r="G27" s="98">
        <f>SUBTOTAL(9,G28:G40)</f>
        <v>0</v>
      </c>
    </row>
    <row r="28" spans="1:7" s="107" customFormat="1" ht="12" outlineLevel="1">
      <c r="A28" s="100">
        <v>1</v>
      </c>
      <c r="B28" s="101" t="s">
        <v>1635</v>
      </c>
      <c r="C28" s="120" t="s">
        <v>1008</v>
      </c>
      <c r="D28" s="117" t="s">
        <v>2</v>
      </c>
      <c r="E28" s="118">
        <v>45</v>
      </c>
      <c r="F28" s="225"/>
      <c r="G28" s="106">
        <f>E28*F28</f>
        <v>0</v>
      </c>
    </row>
    <row r="29" spans="1:7" s="107" customFormat="1" ht="12" outlineLevel="1">
      <c r="A29" s="100">
        <v>2</v>
      </c>
      <c r="B29" s="101" t="s">
        <v>1636</v>
      </c>
      <c r="C29" s="102" t="s">
        <v>1020</v>
      </c>
      <c r="D29" s="103" t="s">
        <v>2</v>
      </c>
      <c r="E29" s="104">
        <v>45</v>
      </c>
      <c r="F29" s="225"/>
      <c r="G29" s="106">
        <f t="shared" ref="G29:G37" si="1">E29*F29</f>
        <v>0</v>
      </c>
    </row>
    <row r="30" spans="1:7" s="107" customFormat="1" ht="12" outlineLevel="1">
      <c r="A30" s="100">
        <v>3</v>
      </c>
      <c r="B30" s="101" t="s">
        <v>1637</v>
      </c>
      <c r="C30" s="102" t="s">
        <v>1022</v>
      </c>
      <c r="D30" s="103" t="s">
        <v>2</v>
      </c>
      <c r="E30" s="104">
        <v>5</v>
      </c>
      <c r="F30" s="225"/>
      <c r="G30" s="106">
        <f t="shared" si="1"/>
        <v>0</v>
      </c>
    </row>
    <row r="31" spans="1:7" s="107" customFormat="1" ht="12" outlineLevel="1">
      <c r="A31" s="100">
        <v>4</v>
      </c>
      <c r="B31" s="101" t="s">
        <v>1638</v>
      </c>
      <c r="C31" s="102" t="s">
        <v>1639</v>
      </c>
      <c r="D31" s="103" t="s">
        <v>838</v>
      </c>
      <c r="E31" s="104">
        <v>3</v>
      </c>
      <c r="F31" s="225"/>
      <c r="G31" s="106">
        <f t="shared" si="1"/>
        <v>0</v>
      </c>
    </row>
    <row r="32" spans="1:7" s="107" customFormat="1" ht="12" outlineLevel="1">
      <c r="A32" s="100">
        <v>5</v>
      </c>
      <c r="B32" s="101" t="s">
        <v>1640</v>
      </c>
      <c r="C32" s="102" t="s">
        <v>1641</v>
      </c>
      <c r="D32" s="103" t="s">
        <v>838</v>
      </c>
      <c r="E32" s="104">
        <v>2</v>
      </c>
      <c r="F32" s="225"/>
      <c r="G32" s="106">
        <f t="shared" si="1"/>
        <v>0</v>
      </c>
    </row>
    <row r="33" spans="1:7" s="107" customFormat="1" ht="12" outlineLevel="1">
      <c r="A33" s="100">
        <v>6</v>
      </c>
      <c r="B33" s="101" t="s">
        <v>1642</v>
      </c>
      <c r="C33" s="102" t="s">
        <v>1643</v>
      </c>
      <c r="D33" s="103" t="s">
        <v>838</v>
      </c>
      <c r="E33" s="104">
        <v>75</v>
      </c>
      <c r="F33" s="225"/>
      <c r="G33" s="106">
        <f t="shared" si="1"/>
        <v>0</v>
      </c>
    </row>
    <row r="34" spans="1:7" s="107" customFormat="1" ht="12" outlineLevel="1">
      <c r="A34" s="100">
        <v>7</v>
      </c>
      <c r="B34" s="101" t="s">
        <v>1644</v>
      </c>
      <c r="C34" s="102" t="s">
        <v>1645</v>
      </c>
      <c r="D34" s="103" t="s">
        <v>838</v>
      </c>
      <c r="E34" s="104">
        <v>2</v>
      </c>
      <c r="F34" s="225"/>
      <c r="G34" s="106">
        <f t="shared" si="1"/>
        <v>0</v>
      </c>
    </row>
    <row r="35" spans="1:7" s="107" customFormat="1" ht="12" outlineLevel="1">
      <c r="A35" s="100">
        <v>8</v>
      </c>
      <c r="B35" s="101" t="s">
        <v>1646</v>
      </c>
      <c r="C35" s="102" t="s">
        <v>1647</v>
      </c>
      <c r="D35" s="103" t="s">
        <v>5</v>
      </c>
      <c r="E35" s="104">
        <v>171</v>
      </c>
      <c r="F35" s="225"/>
      <c r="G35" s="106">
        <f t="shared" si="1"/>
        <v>0</v>
      </c>
    </row>
    <row r="36" spans="1:7" s="107" customFormat="1" ht="24" outlineLevel="1">
      <c r="A36" s="100">
        <v>9</v>
      </c>
      <c r="B36" s="101" t="s">
        <v>1648</v>
      </c>
      <c r="C36" s="102" t="s">
        <v>1649</v>
      </c>
      <c r="D36" s="103" t="s">
        <v>838</v>
      </c>
      <c r="E36" s="104">
        <v>1</v>
      </c>
      <c r="F36" s="225"/>
      <c r="G36" s="106">
        <f t="shared" si="1"/>
        <v>0</v>
      </c>
    </row>
    <row r="37" spans="1:7" s="107" customFormat="1" ht="12" outlineLevel="1">
      <c r="A37" s="100">
        <v>10</v>
      </c>
      <c r="B37" s="101" t="s">
        <v>1650</v>
      </c>
      <c r="C37" s="102" t="s">
        <v>1651</v>
      </c>
      <c r="D37" s="103" t="s">
        <v>838</v>
      </c>
      <c r="E37" s="104">
        <v>1</v>
      </c>
      <c r="F37" s="225"/>
      <c r="G37" s="106">
        <f t="shared" si="1"/>
        <v>0</v>
      </c>
    </row>
    <row r="38" spans="1:7" s="107" customFormat="1" ht="12" outlineLevel="1">
      <c r="A38" s="100" t="s">
        <v>3404</v>
      </c>
      <c r="B38" s="101" t="s">
        <v>3406</v>
      </c>
      <c r="C38" s="102" t="s">
        <v>3375</v>
      </c>
      <c r="D38" s="103" t="s">
        <v>838</v>
      </c>
      <c r="E38" s="104">
        <v>1</v>
      </c>
      <c r="F38" s="225"/>
      <c r="G38" s="106"/>
    </row>
    <row r="39" spans="1:7" s="107" customFormat="1" ht="12" outlineLevel="1">
      <c r="A39" s="100" t="s">
        <v>3405</v>
      </c>
      <c r="B39" s="101" t="s">
        <v>3407</v>
      </c>
      <c r="C39" s="102" t="s">
        <v>3379</v>
      </c>
      <c r="D39" s="103" t="s">
        <v>0</v>
      </c>
      <c r="E39" s="104">
        <v>0.22</v>
      </c>
      <c r="F39" s="225"/>
      <c r="G39" s="106"/>
    </row>
    <row r="40" spans="1:7" s="115" customFormat="1" ht="12" outlineLevel="1">
      <c r="A40" s="108"/>
      <c r="B40" s="109"/>
      <c r="C40" s="110"/>
      <c r="D40" s="111"/>
      <c r="E40" s="112"/>
      <c r="F40" s="226"/>
      <c r="G40" s="114"/>
    </row>
    <row r="41" spans="1:7" s="99" customFormat="1" ht="16.5" customHeight="1">
      <c r="A41" s="94"/>
      <c r="B41" s="95" t="s">
        <v>1652</v>
      </c>
      <c r="C41" s="95" t="s">
        <v>3023</v>
      </c>
      <c r="D41" s="86"/>
      <c r="E41" s="96"/>
      <c r="F41" s="97"/>
      <c r="G41" s="98">
        <f>SUBTOTAL(9,G42:G54)</f>
        <v>0</v>
      </c>
    </row>
    <row r="42" spans="1:7" s="107" customFormat="1" ht="36" outlineLevel="1">
      <c r="A42" s="318">
        <v>1</v>
      </c>
      <c r="B42" s="319" t="s">
        <v>1653</v>
      </c>
      <c r="C42" s="116" t="s">
        <v>2242</v>
      </c>
      <c r="D42" s="117" t="s">
        <v>5</v>
      </c>
      <c r="E42" s="118">
        <v>24.8</v>
      </c>
      <c r="F42" s="225"/>
      <c r="G42" s="106">
        <f>E42*F42</f>
        <v>0</v>
      </c>
    </row>
    <row r="43" spans="1:7" s="107" customFormat="1" ht="12" outlineLevel="1">
      <c r="A43" s="318">
        <v>2</v>
      </c>
      <c r="B43" s="319" t="s">
        <v>1654</v>
      </c>
      <c r="C43" s="270" t="s">
        <v>3143</v>
      </c>
      <c r="D43" s="307" t="s">
        <v>6</v>
      </c>
      <c r="E43" s="104">
        <v>32.4</v>
      </c>
      <c r="F43" s="225"/>
      <c r="G43" s="106">
        <f t="shared" ref="G43:G54" si="2">E43*F43</f>
        <v>0</v>
      </c>
    </row>
    <row r="44" spans="1:7" s="107" customFormat="1" ht="12" outlineLevel="1">
      <c r="A44" s="318">
        <v>3</v>
      </c>
      <c r="B44" s="319" t="s">
        <v>1655</v>
      </c>
      <c r="C44" s="270" t="s">
        <v>3147</v>
      </c>
      <c r="D44" s="307" t="s">
        <v>6</v>
      </c>
      <c r="E44" s="104">
        <v>5</v>
      </c>
      <c r="F44" s="225"/>
      <c r="G44" s="106">
        <f t="shared" si="2"/>
        <v>0</v>
      </c>
    </row>
    <row r="45" spans="1:7" s="107" customFormat="1" ht="12" outlineLevel="1">
      <c r="A45" s="318">
        <v>4</v>
      </c>
      <c r="B45" s="319" t="s">
        <v>1656</v>
      </c>
      <c r="C45" s="270" t="s">
        <v>3135</v>
      </c>
      <c r="D45" s="307" t="s">
        <v>5</v>
      </c>
      <c r="E45" s="104">
        <v>70</v>
      </c>
      <c r="F45" s="225"/>
      <c r="G45" s="106">
        <f t="shared" si="2"/>
        <v>0</v>
      </c>
    </row>
    <row r="46" spans="1:7" s="107" customFormat="1" ht="12" outlineLevel="1">
      <c r="A46" s="318">
        <v>5</v>
      </c>
      <c r="B46" s="319" t="s">
        <v>1657</v>
      </c>
      <c r="C46" s="270" t="s">
        <v>991</v>
      </c>
      <c r="D46" s="307" t="s">
        <v>6</v>
      </c>
      <c r="E46" s="104">
        <v>2</v>
      </c>
      <c r="F46" s="225"/>
      <c r="G46" s="106">
        <f t="shared" si="2"/>
        <v>0</v>
      </c>
    </row>
    <row r="47" spans="1:7" s="107" customFormat="1" ht="12" outlineLevel="1">
      <c r="A47" s="318">
        <v>6</v>
      </c>
      <c r="B47" s="319" t="s">
        <v>1658</v>
      </c>
      <c r="C47" s="270" t="s">
        <v>993</v>
      </c>
      <c r="D47" s="307" t="s">
        <v>6</v>
      </c>
      <c r="E47" s="104">
        <v>7</v>
      </c>
      <c r="F47" s="225"/>
      <c r="G47" s="106">
        <f t="shared" si="2"/>
        <v>0</v>
      </c>
    </row>
    <row r="48" spans="1:7" s="107" customFormat="1" ht="12" outlineLevel="1">
      <c r="A48" s="318">
        <v>7</v>
      </c>
      <c r="B48" s="319" t="s">
        <v>1659</v>
      </c>
      <c r="C48" s="270" t="s">
        <v>995</v>
      </c>
      <c r="D48" s="307" t="s">
        <v>6</v>
      </c>
      <c r="E48" s="104">
        <v>14.4</v>
      </c>
      <c r="F48" s="225"/>
      <c r="G48" s="106">
        <f t="shared" si="2"/>
        <v>0</v>
      </c>
    </row>
    <row r="49" spans="1:7" s="107" customFormat="1" ht="12" outlineLevel="1">
      <c r="A49" s="100">
        <v>8</v>
      </c>
      <c r="B49" s="101" t="s">
        <v>1660</v>
      </c>
      <c r="C49" s="102" t="s">
        <v>2241</v>
      </c>
      <c r="D49" s="103" t="s">
        <v>6</v>
      </c>
      <c r="E49" s="104">
        <v>5</v>
      </c>
      <c r="F49" s="225"/>
      <c r="G49" s="106">
        <f t="shared" si="2"/>
        <v>0</v>
      </c>
    </row>
    <row r="50" spans="1:7" s="107" customFormat="1" ht="12" outlineLevel="1">
      <c r="A50" s="100">
        <v>9</v>
      </c>
      <c r="B50" s="101" t="s">
        <v>1661</v>
      </c>
      <c r="C50" s="102" t="s">
        <v>1000</v>
      </c>
      <c r="D50" s="103" t="s">
        <v>6</v>
      </c>
      <c r="E50" s="104">
        <v>23</v>
      </c>
      <c r="F50" s="225"/>
      <c r="G50" s="106">
        <f t="shared" si="2"/>
        <v>0</v>
      </c>
    </row>
    <row r="51" spans="1:7" s="107" customFormat="1" ht="12" outlineLevel="1">
      <c r="A51" s="100">
        <v>10</v>
      </c>
      <c r="B51" s="101" t="s">
        <v>1662</v>
      </c>
      <c r="C51" s="102" t="s">
        <v>1663</v>
      </c>
      <c r="D51" s="103" t="s">
        <v>6</v>
      </c>
      <c r="E51" s="104">
        <v>0.8</v>
      </c>
      <c r="F51" s="225"/>
      <c r="G51" s="106">
        <f t="shared" si="2"/>
        <v>0</v>
      </c>
    </row>
    <row r="52" spans="1:7" s="107" customFormat="1" ht="12" outlineLevel="1">
      <c r="A52" s="100">
        <v>11</v>
      </c>
      <c r="B52" s="101" t="s">
        <v>1664</v>
      </c>
      <c r="C52" s="102" t="s">
        <v>1665</v>
      </c>
      <c r="D52" s="103" t="s">
        <v>958</v>
      </c>
      <c r="E52" s="104">
        <v>30</v>
      </c>
      <c r="F52" s="225"/>
      <c r="G52" s="106">
        <f t="shared" si="2"/>
        <v>0</v>
      </c>
    </row>
    <row r="53" spans="1:7" s="107" customFormat="1" ht="12" outlineLevel="1">
      <c r="A53" s="100">
        <v>12</v>
      </c>
      <c r="B53" s="101" t="s">
        <v>3179</v>
      </c>
      <c r="C53" s="102" t="s">
        <v>3144</v>
      </c>
      <c r="D53" s="103" t="s">
        <v>6</v>
      </c>
      <c r="E53" s="104">
        <v>32</v>
      </c>
      <c r="F53" s="225"/>
      <c r="G53" s="106">
        <f t="shared" si="2"/>
        <v>0</v>
      </c>
    </row>
    <row r="54" spans="1:7" s="107" customFormat="1" ht="12" outlineLevel="1">
      <c r="A54" s="100">
        <v>13</v>
      </c>
      <c r="B54" s="101" t="s">
        <v>3180</v>
      </c>
      <c r="C54" s="102" t="s">
        <v>3134</v>
      </c>
      <c r="D54" s="103" t="s">
        <v>6</v>
      </c>
      <c r="E54" s="104">
        <v>44.2</v>
      </c>
      <c r="F54" s="225"/>
      <c r="G54" s="106">
        <f t="shared" si="2"/>
        <v>0</v>
      </c>
    </row>
    <row r="55" spans="1:7" s="115" customFormat="1" ht="12" outlineLevel="1">
      <c r="A55" s="108"/>
      <c r="B55" s="109"/>
      <c r="C55" s="110"/>
      <c r="D55" s="111"/>
      <c r="E55" s="112"/>
      <c r="F55" s="226"/>
      <c r="G55" s="114"/>
    </row>
    <row r="56" spans="1:7" s="99" customFormat="1" ht="16.5" customHeight="1">
      <c r="A56" s="94"/>
      <c r="B56" s="95" t="s">
        <v>1666</v>
      </c>
      <c r="C56" s="95" t="s">
        <v>3024</v>
      </c>
      <c r="D56" s="86"/>
      <c r="E56" s="96"/>
      <c r="F56" s="97"/>
      <c r="G56" s="98">
        <f>SUBTOTAL(9,G57:G68)</f>
        <v>0</v>
      </c>
    </row>
    <row r="57" spans="1:7" s="107" customFormat="1" ht="12" outlineLevel="1">
      <c r="A57" s="100">
        <v>1</v>
      </c>
      <c r="B57" s="101" t="s">
        <v>1667</v>
      </c>
      <c r="C57" s="120" t="s">
        <v>1668</v>
      </c>
      <c r="D57" s="117" t="s">
        <v>838</v>
      </c>
      <c r="E57" s="118">
        <v>1</v>
      </c>
      <c r="F57" s="225"/>
      <c r="G57" s="106">
        <f>E57*F57</f>
        <v>0</v>
      </c>
    </row>
    <row r="58" spans="1:7" s="107" customFormat="1" ht="24" outlineLevel="1">
      <c r="A58" s="100">
        <v>2</v>
      </c>
      <c r="B58" s="101" t="s">
        <v>1669</v>
      </c>
      <c r="C58" s="102" t="s">
        <v>1670</v>
      </c>
      <c r="D58" s="103" t="s">
        <v>2</v>
      </c>
      <c r="E58" s="104">
        <v>25</v>
      </c>
      <c r="F58" s="225"/>
      <c r="G58" s="106">
        <f t="shared" ref="G58:G68" si="3">E58*F58</f>
        <v>0</v>
      </c>
    </row>
    <row r="59" spans="1:7" s="107" customFormat="1" ht="12" outlineLevel="1">
      <c r="A59" s="100">
        <v>3</v>
      </c>
      <c r="B59" s="101" t="s">
        <v>1671</v>
      </c>
      <c r="C59" s="102" t="s">
        <v>1672</v>
      </c>
      <c r="D59" s="103" t="s">
        <v>2</v>
      </c>
      <c r="E59" s="104">
        <v>25</v>
      </c>
      <c r="F59" s="225"/>
      <c r="G59" s="106">
        <f t="shared" si="3"/>
        <v>0</v>
      </c>
    </row>
    <row r="60" spans="1:7" s="107" customFormat="1" ht="12" outlineLevel="1">
      <c r="A60" s="100">
        <v>4</v>
      </c>
      <c r="B60" s="101" t="s">
        <v>1673</v>
      </c>
      <c r="C60" s="102" t="s">
        <v>1674</v>
      </c>
      <c r="D60" s="103" t="s">
        <v>2</v>
      </c>
      <c r="E60" s="104">
        <v>25</v>
      </c>
      <c r="F60" s="225"/>
      <c r="G60" s="106">
        <f t="shared" si="3"/>
        <v>0</v>
      </c>
    </row>
    <row r="61" spans="1:7" s="107" customFormat="1" ht="12" outlineLevel="1">
      <c r="A61" s="100">
        <v>5</v>
      </c>
      <c r="B61" s="101" t="s">
        <v>1675</v>
      </c>
      <c r="C61" s="102" t="s">
        <v>1102</v>
      </c>
      <c r="D61" s="103" t="s">
        <v>2</v>
      </c>
      <c r="E61" s="104">
        <v>25</v>
      </c>
      <c r="F61" s="225"/>
      <c r="G61" s="106">
        <f t="shared" si="3"/>
        <v>0</v>
      </c>
    </row>
    <row r="62" spans="1:7" s="107" customFormat="1" ht="12" outlineLevel="1">
      <c r="A62" s="100">
        <v>6</v>
      </c>
      <c r="B62" s="101" t="s">
        <v>1676</v>
      </c>
      <c r="C62" s="102" t="s">
        <v>1104</v>
      </c>
      <c r="D62" s="103" t="s">
        <v>2</v>
      </c>
      <c r="E62" s="104">
        <v>25</v>
      </c>
      <c r="F62" s="225"/>
      <c r="G62" s="106">
        <f t="shared" si="3"/>
        <v>0</v>
      </c>
    </row>
    <row r="63" spans="1:7" s="107" customFormat="1" ht="12" outlineLevel="1">
      <c r="A63" s="100">
        <v>7</v>
      </c>
      <c r="B63" s="101" t="s">
        <v>1677</v>
      </c>
      <c r="C63" s="102" t="s">
        <v>1678</v>
      </c>
      <c r="D63" s="103" t="s">
        <v>838</v>
      </c>
      <c r="E63" s="104">
        <v>2</v>
      </c>
      <c r="F63" s="225"/>
      <c r="G63" s="106">
        <f t="shared" si="3"/>
        <v>0</v>
      </c>
    </row>
    <row r="64" spans="1:7" s="107" customFormat="1" ht="12" outlineLevel="1">
      <c r="A64" s="100">
        <v>8</v>
      </c>
      <c r="B64" s="101" t="s">
        <v>1679</v>
      </c>
      <c r="C64" s="102" t="s">
        <v>1822</v>
      </c>
      <c r="D64" s="103" t="s">
        <v>838</v>
      </c>
      <c r="E64" s="104">
        <v>1</v>
      </c>
      <c r="F64" s="225"/>
      <c r="G64" s="106">
        <f t="shared" ref="G64" si="4">E64*F64</f>
        <v>0</v>
      </c>
    </row>
    <row r="65" spans="1:7" s="107" customFormat="1" ht="12" outlineLevel="1">
      <c r="A65" s="100">
        <v>9</v>
      </c>
      <c r="B65" s="101" t="s">
        <v>1681</v>
      </c>
      <c r="C65" s="102" t="s">
        <v>1680</v>
      </c>
      <c r="D65" s="103" t="s">
        <v>838</v>
      </c>
      <c r="E65" s="104">
        <v>1</v>
      </c>
      <c r="F65" s="225"/>
      <c r="G65" s="106">
        <f t="shared" si="3"/>
        <v>0</v>
      </c>
    </row>
    <row r="66" spans="1:7" s="107" customFormat="1" ht="12" outlineLevel="1">
      <c r="A66" s="100">
        <v>10</v>
      </c>
      <c r="B66" s="101" t="s">
        <v>1683</v>
      </c>
      <c r="C66" s="102" t="s">
        <v>1682</v>
      </c>
      <c r="D66" s="103" t="s">
        <v>838</v>
      </c>
      <c r="E66" s="104">
        <v>1</v>
      </c>
      <c r="F66" s="225"/>
      <c r="G66" s="106">
        <f t="shared" si="3"/>
        <v>0</v>
      </c>
    </row>
    <row r="67" spans="1:7" s="107" customFormat="1" ht="12" outlineLevel="1">
      <c r="A67" s="100">
        <v>11</v>
      </c>
      <c r="B67" s="101" t="s">
        <v>1685</v>
      </c>
      <c r="C67" s="102" t="s">
        <v>1684</v>
      </c>
      <c r="D67" s="103" t="s">
        <v>838</v>
      </c>
      <c r="E67" s="104">
        <v>1</v>
      </c>
      <c r="F67" s="225"/>
      <c r="G67" s="106">
        <f t="shared" si="3"/>
        <v>0</v>
      </c>
    </row>
    <row r="68" spans="1:7" s="107" customFormat="1" ht="12" outlineLevel="1">
      <c r="A68" s="100">
        <v>12</v>
      </c>
      <c r="B68" s="101" t="s">
        <v>1840</v>
      </c>
      <c r="C68" s="102" t="s">
        <v>1651</v>
      </c>
      <c r="D68" s="103" t="s">
        <v>838</v>
      </c>
      <c r="E68" s="104">
        <v>1</v>
      </c>
      <c r="F68" s="225"/>
      <c r="G68" s="106">
        <f t="shared" si="3"/>
        <v>0</v>
      </c>
    </row>
    <row r="69" spans="1:7" s="107" customFormat="1" ht="12" outlineLevel="1">
      <c r="A69" s="100" t="s">
        <v>3408</v>
      </c>
      <c r="B69" s="101" t="s">
        <v>3410</v>
      </c>
      <c r="C69" s="102" t="s">
        <v>3374</v>
      </c>
      <c r="D69" s="103" t="s">
        <v>838</v>
      </c>
      <c r="E69" s="104">
        <v>1</v>
      </c>
      <c r="F69" s="225"/>
      <c r="G69" s="106"/>
    </row>
    <row r="70" spans="1:7" s="107" customFormat="1" ht="12" outlineLevel="1">
      <c r="A70" s="100" t="s">
        <v>3409</v>
      </c>
      <c r="B70" s="101" t="s">
        <v>3411</v>
      </c>
      <c r="C70" s="102" t="s">
        <v>3378</v>
      </c>
      <c r="D70" s="103" t="s">
        <v>0</v>
      </c>
      <c r="E70" s="104">
        <v>0.22</v>
      </c>
      <c r="F70" s="225"/>
      <c r="G70" s="106"/>
    </row>
    <row r="71" spans="1:7" s="115" customFormat="1" ht="12" outlineLevel="1">
      <c r="A71" s="108"/>
      <c r="B71" s="109"/>
      <c r="C71" s="110"/>
      <c r="D71" s="111"/>
      <c r="E71" s="112"/>
      <c r="F71" s="226"/>
      <c r="G71" s="114"/>
    </row>
    <row r="72" spans="1:7" s="99" customFormat="1" ht="16.5" customHeight="1">
      <c r="A72" s="94"/>
      <c r="B72" s="95" t="s">
        <v>1686</v>
      </c>
      <c r="C72" s="95" t="s">
        <v>3025</v>
      </c>
      <c r="D72" s="86"/>
      <c r="E72" s="96"/>
      <c r="F72" s="97"/>
      <c r="G72" s="98">
        <f>SUBTOTAL(9,G73:G83)</f>
        <v>0</v>
      </c>
    </row>
    <row r="73" spans="1:7" s="107" customFormat="1" ht="12" outlineLevel="1">
      <c r="A73" s="100">
        <v>1</v>
      </c>
      <c r="B73" s="319" t="s">
        <v>1687</v>
      </c>
      <c r="C73" s="120" t="s">
        <v>3143</v>
      </c>
      <c r="D73" s="117" t="s">
        <v>6</v>
      </c>
      <c r="E73" s="118">
        <v>58.69</v>
      </c>
      <c r="F73" s="225"/>
      <c r="G73" s="320">
        <f>E73*F73</f>
        <v>0</v>
      </c>
    </row>
    <row r="74" spans="1:7" s="107" customFormat="1" ht="12" outlineLevel="1">
      <c r="A74" s="100">
        <v>2</v>
      </c>
      <c r="B74" s="319" t="s">
        <v>1688</v>
      </c>
      <c r="C74" s="270" t="s">
        <v>3146</v>
      </c>
      <c r="D74" s="307" t="s">
        <v>6</v>
      </c>
      <c r="E74" s="104">
        <v>10</v>
      </c>
      <c r="F74" s="225"/>
      <c r="G74" s="320">
        <f t="shared" ref="G74:G83" si="5">E74*F74</f>
        <v>0</v>
      </c>
    </row>
    <row r="75" spans="1:7" s="107" customFormat="1" ht="12" outlineLevel="1">
      <c r="A75" s="100">
        <v>3</v>
      </c>
      <c r="B75" s="319" t="s">
        <v>1689</v>
      </c>
      <c r="C75" s="270" t="s">
        <v>3135</v>
      </c>
      <c r="D75" s="307" t="s">
        <v>5</v>
      </c>
      <c r="E75" s="104">
        <v>112.88</v>
      </c>
      <c r="F75" s="225"/>
      <c r="G75" s="320">
        <f t="shared" si="5"/>
        <v>0</v>
      </c>
    </row>
    <row r="76" spans="1:7" s="107" customFormat="1" ht="12" outlineLevel="1">
      <c r="A76" s="100">
        <v>4</v>
      </c>
      <c r="B76" s="319" t="s">
        <v>1690</v>
      </c>
      <c r="C76" s="270" t="s">
        <v>991</v>
      </c>
      <c r="D76" s="307" t="s">
        <v>6</v>
      </c>
      <c r="E76" s="104">
        <v>5.0199999999999996</v>
      </c>
      <c r="F76" s="225"/>
      <c r="G76" s="320">
        <f t="shared" si="5"/>
        <v>0</v>
      </c>
    </row>
    <row r="77" spans="1:7" s="107" customFormat="1" ht="12" outlineLevel="1">
      <c r="A77" s="100">
        <v>5</v>
      </c>
      <c r="B77" s="319" t="s">
        <v>1691</v>
      </c>
      <c r="C77" s="270" t="s">
        <v>993</v>
      </c>
      <c r="D77" s="307" t="s">
        <v>6</v>
      </c>
      <c r="E77" s="104">
        <v>20.82</v>
      </c>
      <c r="F77" s="225"/>
      <c r="G77" s="320">
        <f t="shared" si="5"/>
        <v>0</v>
      </c>
    </row>
    <row r="78" spans="1:7" s="107" customFormat="1" ht="12" outlineLevel="1">
      <c r="A78" s="100">
        <v>6</v>
      </c>
      <c r="B78" s="319" t="s">
        <v>1692</v>
      </c>
      <c r="C78" s="270" t="s">
        <v>995</v>
      </c>
      <c r="D78" s="307" t="s">
        <v>6</v>
      </c>
      <c r="E78" s="104">
        <v>38.450000000000003</v>
      </c>
      <c r="F78" s="225"/>
      <c r="G78" s="320">
        <f t="shared" si="5"/>
        <v>0</v>
      </c>
    </row>
    <row r="79" spans="1:7" s="107" customFormat="1" ht="12" outlineLevel="1">
      <c r="A79" s="100">
        <v>7</v>
      </c>
      <c r="B79" s="319" t="s">
        <v>1693</v>
      </c>
      <c r="C79" s="270" t="s">
        <v>997</v>
      </c>
      <c r="D79" s="307" t="s">
        <v>6</v>
      </c>
      <c r="E79" s="104">
        <v>1</v>
      </c>
      <c r="F79" s="225"/>
      <c r="G79" s="320">
        <f t="shared" si="5"/>
        <v>0</v>
      </c>
    </row>
    <row r="80" spans="1:7" s="107" customFormat="1" ht="12" outlineLevel="1">
      <c r="A80" s="100">
        <v>8</v>
      </c>
      <c r="B80" s="319" t="s">
        <v>1694</v>
      </c>
      <c r="C80" s="270" t="s">
        <v>2241</v>
      </c>
      <c r="D80" s="307" t="s">
        <v>6</v>
      </c>
      <c r="E80" s="104">
        <v>10</v>
      </c>
      <c r="F80" s="225"/>
      <c r="G80" s="320">
        <f t="shared" si="5"/>
        <v>0</v>
      </c>
    </row>
    <row r="81" spans="1:7" s="107" customFormat="1" ht="12" outlineLevel="1">
      <c r="A81" s="100">
        <v>9</v>
      </c>
      <c r="B81" s="319" t="s">
        <v>1695</v>
      </c>
      <c r="C81" s="270" t="s">
        <v>1000</v>
      </c>
      <c r="D81" s="307" t="s">
        <v>6</v>
      </c>
      <c r="E81" s="104">
        <v>30.24</v>
      </c>
      <c r="F81" s="225"/>
      <c r="G81" s="320">
        <f t="shared" si="5"/>
        <v>0</v>
      </c>
    </row>
    <row r="82" spans="1:7" s="107" customFormat="1" ht="12" outlineLevel="1">
      <c r="A82" s="100"/>
      <c r="B82" s="319"/>
      <c r="C82" s="270" t="s">
        <v>3144</v>
      </c>
      <c r="D82" s="307" t="s">
        <v>6</v>
      </c>
      <c r="E82" s="104">
        <v>56.08</v>
      </c>
      <c r="F82" s="225"/>
      <c r="G82" s="320">
        <f t="shared" si="5"/>
        <v>0</v>
      </c>
    </row>
    <row r="83" spans="1:7" s="107" customFormat="1" ht="12" outlineLevel="1">
      <c r="A83" s="100"/>
      <c r="B83" s="319"/>
      <c r="C83" s="270" t="s">
        <v>3134</v>
      </c>
      <c r="D83" s="307" t="s">
        <v>6</v>
      </c>
      <c r="E83" s="104">
        <v>48.45</v>
      </c>
      <c r="F83" s="225"/>
      <c r="G83" s="320">
        <f t="shared" si="5"/>
        <v>0</v>
      </c>
    </row>
    <row r="84" spans="1:7" s="115" customFormat="1" ht="12" outlineLevel="1">
      <c r="A84" s="108"/>
      <c r="B84" s="295"/>
      <c r="C84" s="321"/>
      <c r="D84" s="296"/>
      <c r="E84" s="112"/>
      <c r="F84" s="226"/>
      <c r="G84" s="297"/>
    </row>
    <row r="85" spans="1:7" s="99" customFormat="1" ht="16.5" customHeight="1">
      <c r="A85" s="94"/>
      <c r="B85" s="95" t="s">
        <v>1696</v>
      </c>
      <c r="C85" s="95" t="s">
        <v>3026</v>
      </c>
      <c r="D85" s="86"/>
      <c r="E85" s="96"/>
      <c r="F85" s="97"/>
      <c r="G85" s="98">
        <f>SUBTOTAL(9,G86:G101)</f>
        <v>0</v>
      </c>
    </row>
    <row r="86" spans="1:7" s="107" customFormat="1" ht="12" outlineLevel="1">
      <c r="A86" s="100">
        <v>1</v>
      </c>
      <c r="B86" s="101" t="s">
        <v>1697</v>
      </c>
      <c r="C86" s="120" t="s">
        <v>1698</v>
      </c>
      <c r="D86" s="117" t="s">
        <v>2</v>
      </c>
      <c r="E86" s="118">
        <v>19</v>
      </c>
      <c r="F86" s="225"/>
      <c r="G86" s="106">
        <f>E86*F86</f>
        <v>0</v>
      </c>
    </row>
    <row r="87" spans="1:7" s="107" customFormat="1" ht="12" outlineLevel="1">
      <c r="A87" s="100">
        <v>2</v>
      </c>
      <c r="B87" s="101" t="s">
        <v>1699</v>
      </c>
      <c r="C87" s="120" t="s">
        <v>1700</v>
      </c>
      <c r="D87" s="117" t="s">
        <v>2</v>
      </c>
      <c r="E87" s="118">
        <v>44</v>
      </c>
      <c r="F87" s="225"/>
      <c r="G87" s="106">
        <f t="shared" ref="G87:G98" si="6">E87*F87</f>
        <v>0</v>
      </c>
    </row>
    <row r="88" spans="1:7" s="107" customFormat="1" ht="12" outlineLevel="1">
      <c r="A88" s="100">
        <v>3</v>
      </c>
      <c r="B88" s="101" t="s">
        <v>1701</v>
      </c>
      <c r="C88" s="102" t="s">
        <v>1020</v>
      </c>
      <c r="D88" s="103" t="s">
        <v>2</v>
      </c>
      <c r="E88" s="104">
        <v>63</v>
      </c>
      <c r="F88" s="225"/>
      <c r="G88" s="106">
        <f t="shared" si="6"/>
        <v>0</v>
      </c>
    </row>
    <row r="89" spans="1:7" s="107" customFormat="1" ht="12" outlineLevel="1">
      <c r="A89" s="100">
        <v>4</v>
      </c>
      <c r="B89" s="101" t="s">
        <v>1702</v>
      </c>
      <c r="C89" s="102" t="s">
        <v>1022</v>
      </c>
      <c r="D89" s="103" t="s">
        <v>2</v>
      </c>
      <c r="E89" s="104">
        <v>5</v>
      </c>
      <c r="F89" s="225"/>
      <c r="G89" s="106">
        <f t="shared" si="6"/>
        <v>0</v>
      </c>
    </row>
    <row r="90" spans="1:7" s="107" customFormat="1" ht="12" outlineLevel="1">
      <c r="A90" s="100">
        <v>5</v>
      </c>
      <c r="B90" s="101" t="s">
        <v>1703</v>
      </c>
      <c r="C90" s="102" t="s">
        <v>1704</v>
      </c>
      <c r="D90" s="103" t="s">
        <v>838</v>
      </c>
      <c r="E90" s="104">
        <v>4</v>
      </c>
      <c r="F90" s="225"/>
      <c r="G90" s="106">
        <f t="shared" si="6"/>
        <v>0</v>
      </c>
    </row>
    <row r="91" spans="1:7" s="107" customFormat="1" ht="12" outlineLevel="1">
      <c r="A91" s="100">
        <v>6</v>
      </c>
      <c r="B91" s="101" t="s">
        <v>1705</v>
      </c>
      <c r="C91" s="102" t="s">
        <v>1706</v>
      </c>
      <c r="D91" s="103" t="s">
        <v>838</v>
      </c>
      <c r="E91" s="104">
        <v>1</v>
      </c>
      <c r="F91" s="225"/>
      <c r="G91" s="106">
        <f t="shared" si="6"/>
        <v>0</v>
      </c>
    </row>
    <row r="92" spans="1:7" s="131" customFormat="1" ht="12" outlineLevel="1">
      <c r="A92" s="159">
        <v>7</v>
      </c>
      <c r="B92" s="237" t="s">
        <v>1713</v>
      </c>
      <c r="C92" s="121" t="s">
        <v>1707</v>
      </c>
      <c r="D92" s="127"/>
      <c r="E92" s="128"/>
      <c r="F92" s="227"/>
      <c r="G92" s="130"/>
    </row>
    <row r="93" spans="1:7" s="131" customFormat="1" ht="12" outlineLevel="1">
      <c r="A93" s="159"/>
      <c r="B93" s="160"/>
      <c r="C93" s="126" t="s">
        <v>1708</v>
      </c>
      <c r="D93" s="127" t="s">
        <v>838</v>
      </c>
      <c r="E93" s="128">
        <v>1</v>
      </c>
      <c r="F93" s="227"/>
      <c r="G93" s="130">
        <f t="shared" si="6"/>
        <v>0</v>
      </c>
    </row>
    <row r="94" spans="1:7" s="131" customFormat="1" ht="12" outlineLevel="1">
      <c r="A94" s="159"/>
      <c r="B94" s="160"/>
      <c r="C94" s="126" t="s">
        <v>1709</v>
      </c>
      <c r="D94" s="127" t="s">
        <v>838</v>
      </c>
      <c r="E94" s="128">
        <v>1</v>
      </c>
      <c r="F94" s="227"/>
      <c r="G94" s="130">
        <f t="shared" si="6"/>
        <v>0</v>
      </c>
    </row>
    <row r="95" spans="1:7" s="131" customFormat="1" ht="12" outlineLevel="1">
      <c r="A95" s="159"/>
      <c r="B95" s="160"/>
      <c r="C95" s="126" t="s">
        <v>1710</v>
      </c>
      <c r="D95" s="127" t="s">
        <v>838</v>
      </c>
      <c r="E95" s="128">
        <v>1</v>
      </c>
      <c r="F95" s="227"/>
      <c r="G95" s="130">
        <f t="shared" si="6"/>
        <v>0</v>
      </c>
    </row>
    <row r="96" spans="1:7" s="131" customFormat="1" ht="12" outlineLevel="1">
      <c r="A96" s="159"/>
      <c r="B96" s="160"/>
      <c r="C96" s="126" t="s">
        <v>1711</v>
      </c>
      <c r="D96" s="127" t="s">
        <v>6</v>
      </c>
      <c r="E96" s="128">
        <v>0.81</v>
      </c>
      <c r="F96" s="227"/>
      <c r="G96" s="130">
        <f t="shared" si="6"/>
        <v>0</v>
      </c>
    </row>
    <row r="97" spans="1:7" s="131" customFormat="1" ht="36" outlineLevel="1">
      <c r="A97" s="161"/>
      <c r="B97" s="162"/>
      <c r="C97" s="132" t="s">
        <v>1712</v>
      </c>
      <c r="D97" s="133" t="s">
        <v>838</v>
      </c>
      <c r="E97" s="134">
        <v>1</v>
      </c>
      <c r="F97" s="228"/>
      <c r="G97" s="136">
        <f t="shared" si="6"/>
        <v>0</v>
      </c>
    </row>
    <row r="98" spans="1:7" s="107" customFormat="1" ht="12" outlineLevel="1">
      <c r="A98" s="100">
        <v>8</v>
      </c>
      <c r="B98" s="101" t="s">
        <v>3112</v>
      </c>
      <c r="C98" s="102" t="s">
        <v>1651</v>
      </c>
      <c r="D98" s="103" t="s">
        <v>838</v>
      </c>
      <c r="E98" s="104">
        <v>1</v>
      </c>
      <c r="F98" s="225"/>
      <c r="G98" s="106">
        <f t="shared" si="6"/>
        <v>0</v>
      </c>
    </row>
    <row r="99" spans="1:7" s="107" customFormat="1" ht="12" outlineLevel="1">
      <c r="A99" s="100" t="s">
        <v>3412</v>
      </c>
      <c r="B99" s="101" t="s">
        <v>3414</v>
      </c>
      <c r="C99" s="102" t="s">
        <v>3373</v>
      </c>
      <c r="D99" s="103" t="s">
        <v>838</v>
      </c>
      <c r="E99" s="104">
        <v>1</v>
      </c>
      <c r="F99" s="225"/>
      <c r="G99" s="106"/>
    </row>
    <row r="100" spans="1:7" s="107" customFormat="1" ht="12" outlineLevel="1">
      <c r="A100" s="100" t="s">
        <v>3413</v>
      </c>
      <c r="B100" s="101" t="s">
        <v>3415</v>
      </c>
      <c r="C100" s="102" t="s">
        <v>3377</v>
      </c>
      <c r="D100" s="103" t="s">
        <v>0</v>
      </c>
      <c r="E100" s="104">
        <v>0.22</v>
      </c>
      <c r="F100" s="225"/>
      <c r="G100" s="106"/>
    </row>
    <row r="101" spans="1:7" s="115" customFormat="1" ht="12" outlineLevel="1">
      <c r="A101" s="108"/>
      <c r="B101" s="109"/>
      <c r="C101" s="110"/>
      <c r="D101" s="111"/>
      <c r="E101" s="112"/>
      <c r="F101" s="226"/>
      <c r="G101" s="114"/>
    </row>
    <row r="102" spans="1:7" s="99" customFormat="1" ht="16.5" customHeight="1">
      <c r="A102" s="94"/>
      <c r="B102" s="95" t="s">
        <v>1714</v>
      </c>
      <c r="C102" s="95" t="s">
        <v>3027</v>
      </c>
      <c r="D102" s="86"/>
      <c r="E102" s="96"/>
      <c r="F102" s="97"/>
      <c r="G102" s="98">
        <f>SUBTOTAL(9,G103:G117)</f>
        <v>0</v>
      </c>
    </row>
    <row r="103" spans="1:7" s="107" customFormat="1" ht="12" outlineLevel="1">
      <c r="A103" s="100">
        <v>1</v>
      </c>
      <c r="B103" s="101" t="s">
        <v>1826</v>
      </c>
      <c r="C103" s="120" t="s">
        <v>1715</v>
      </c>
      <c r="D103" s="117" t="s">
        <v>14</v>
      </c>
      <c r="E103" s="118">
        <v>16</v>
      </c>
      <c r="F103" s="225"/>
      <c r="G103" s="106">
        <f t="shared" ref="G103:G116" si="7">E103*F103</f>
        <v>0</v>
      </c>
    </row>
    <row r="104" spans="1:7" s="107" customFormat="1" ht="12" outlineLevel="1">
      <c r="A104" s="100">
        <v>2</v>
      </c>
      <c r="B104" s="101" t="s">
        <v>1827</v>
      </c>
      <c r="C104" s="102" t="s">
        <v>1716</v>
      </c>
      <c r="D104" s="103" t="s">
        <v>14</v>
      </c>
      <c r="E104" s="104">
        <v>1</v>
      </c>
      <c r="F104" s="225"/>
      <c r="G104" s="106">
        <f t="shared" si="7"/>
        <v>0</v>
      </c>
    </row>
    <row r="105" spans="1:7" s="107" customFormat="1" ht="12" outlineLevel="1">
      <c r="A105" s="100">
        <v>3</v>
      </c>
      <c r="B105" s="101" t="s">
        <v>1828</v>
      </c>
      <c r="C105" s="102" t="s">
        <v>1717</v>
      </c>
      <c r="D105" s="103" t="s">
        <v>14</v>
      </c>
      <c r="E105" s="104">
        <v>8</v>
      </c>
      <c r="F105" s="225"/>
      <c r="G105" s="106">
        <f t="shared" si="7"/>
        <v>0</v>
      </c>
    </row>
    <row r="106" spans="1:7" s="107" customFormat="1" ht="24" outlineLevel="1">
      <c r="A106" s="100">
        <v>4</v>
      </c>
      <c r="B106" s="101" t="s">
        <v>1829</v>
      </c>
      <c r="C106" s="102" t="s">
        <v>1718</v>
      </c>
      <c r="D106" s="103" t="s">
        <v>14</v>
      </c>
      <c r="E106" s="104">
        <v>2</v>
      </c>
      <c r="F106" s="225"/>
      <c r="G106" s="106">
        <f t="shared" si="7"/>
        <v>0</v>
      </c>
    </row>
    <row r="107" spans="1:7" s="107" customFormat="1" ht="24" outlineLevel="1">
      <c r="A107" s="100">
        <v>5</v>
      </c>
      <c r="B107" s="101" t="s">
        <v>1830</v>
      </c>
      <c r="C107" s="102" t="s">
        <v>1719</v>
      </c>
      <c r="D107" s="103" t="s">
        <v>14</v>
      </c>
      <c r="E107" s="104">
        <v>42</v>
      </c>
      <c r="F107" s="225"/>
      <c r="G107" s="106">
        <f t="shared" si="7"/>
        <v>0</v>
      </c>
    </row>
    <row r="108" spans="1:7" s="107" customFormat="1" ht="12" outlineLevel="1">
      <c r="A108" s="100">
        <v>6</v>
      </c>
      <c r="B108" s="101" t="s">
        <v>1831</v>
      </c>
      <c r="C108" s="102" t="s">
        <v>1720</v>
      </c>
      <c r="D108" s="103" t="s">
        <v>2</v>
      </c>
      <c r="E108" s="104">
        <v>230</v>
      </c>
      <c r="F108" s="225"/>
      <c r="G108" s="106">
        <f t="shared" si="7"/>
        <v>0</v>
      </c>
    </row>
    <row r="109" spans="1:7" s="107" customFormat="1" ht="24" outlineLevel="1">
      <c r="A109" s="100">
        <v>7</v>
      </c>
      <c r="B109" s="101" t="s">
        <v>1832</v>
      </c>
      <c r="C109" s="102" t="s">
        <v>1721</v>
      </c>
      <c r="D109" s="103" t="s">
        <v>14</v>
      </c>
      <c r="E109" s="104">
        <v>30</v>
      </c>
      <c r="F109" s="225"/>
      <c r="G109" s="106">
        <f t="shared" si="7"/>
        <v>0</v>
      </c>
    </row>
    <row r="110" spans="1:7" s="107" customFormat="1" ht="12" outlineLevel="1">
      <c r="A110" s="100">
        <v>8</v>
      </c>
      <c r="B110" s="101" t="s">
        <v>1833</v>
      </c>
      <c r="C110" s="102" t="s">
        <v>1722</v>
      </c>
      <c r="D110" s="103" t="s">
        <v>14</v>
      </c>
      <c r="E110" s="104">
        <v>4</v>
      </c>
      <c r="F110" s="225"/>
      <c r="G110" s="106">
        <f t="shared" si="7"/>
        <v>0</v>
      </c>
    </row>
    <row r="111" spans="1:7" s="107" customFormat="1" ht="12" outlineLevel="1">
      <c r="A111" s="100">
        <v>9</v>
      </c>
      <c r="B111" s="101" t="s">
        <v>1834</v>
      </c>
      <c r="C111" s="102" t="s">
        <v>1723</v>
      </c>
      <c r="D111" s="103" t="s">
        <v>2</v>
      </c>
      <c r="E111" s="104">
        <v>2</v>
      </c>
      <c r="F111" s="225"/>
      <c r="G111" s="106">
        <f t="shared" si="7"/>
        <v>0</v>
      </c>
    </row>
    <row r="112" spans="1:7" s="107" customFormat="1" ht="12" outlineLevel="1">
      <c r="A112" s="100">
        <v>10</v>
      </c>
      <c r="B112" s="101" t="s">
        <v>1835</v>
      </c>
      <c r="C112" s="120" t="s">
        <v>1724</v>
      </c>
      <c r="D112" s="117" t="s">
        <v>14</v>
      </c>
      <c r="E112" s="118">
        <v>2</v>
      </c>
      <c r="F112" s="225"/>
      <c r="G112" s="106">
        <f t="shared" si="7"/>
        <v>0</v>
      </c>
    </row>
    <row r="113" spans="1:7" s="107" customFormat="1" ht="12" outlineLevel="1">
      <c r="A113" s="100">
        <v>11</v>
      </c>
      <c r="B113" s="101" t="s">
        <v>1836</v>
      </c>
      <c r="C113" s="120" t="s">
        <v>1725</v>
      </c>
      <c r="D113" s="117" t="s">
        <v>14</v>
      </c>
      <c r="E113" s="118">
        <v>2</v>
      </c>
      <c r="F113" s="225"/>
      <c r="G113" s="106">
        <f t="shared" si="7"/>
        <v>0</v>
      </c>
    </row>
    <row r="114" spans="1:7" s="107" customFormat="1" ht="12" outlineLevel="1">
      <c r="A114" s="100">
        <v>12</v>
      </c>
      <c r="B114" s="101" t="s">
        <v>1837</v>
      </c>
      <c r="C114" s="102" t="s">
        <v>1726</v>
      </c>
      <c r="D114" s="103" t="s">
        <v>14</v>
      </c>
      <c r="E114" s="104">
        <v>30</v>
      </c>
      <c r="F114" s="225"/>
      <c r="G114" s="106">
        <f t="shared" si="7"/>
        <v>0</v>
      </c>
    </row>
    <row r="115" spans="1:7" s="107" customFormat="1" ht="12" outlineLevel="1">
      <c r="A115" s="100">
        <v>13</v>
      </c>
      <c r="B115" s="101" t="s">
        <v>1838</v>
      </c>
      <c r="C115" s="102" t="s">
        <v>1727</v>
      </c>
      <c r="D115" s="103" t="s">
        <v>14</v>
      </c>
      <c r="E115" s="104">
        <v>2</v>
      </c>
      <c r="F115" s="225"/>
      <c r="G115" s="106">
        <f t="shared" si="7"/>
        <v>0</v>
      </c>
    </row>
    <row r="116" spans="1:7" s="107" customFormat="1" ht="12" outlineLevel="1">
      <c r="A116" s="100">
        <v>14</v>
      </c>
      <c r="B116" s="101" t="s">
        <v>1839</v>
      </c>
      <c r="C116" s="102" t="s">
        <v>1728</v>
      </c>
      <c r="D116" s="103" t="s">
        <v>1729</v>
      </c>
      <c r="E116" s="104">
        <v>2</v>
      </c>
      <c r="F116" s="225"/>
      <c r="G116" s="106">
        <f t="shared" si="7"/>
        <v>0</v>
      </c>
    </row>
    <row r="117" spans="1:7" s="107" customFormat="1" ht="12" outlineLevel="1">
      <c r="A117" s="100">
        <v>15</v>
      </c>
      <c r="B117" s="101" t="s">
        <v>3416</v>
      </c>
      <c r="C117" s="102" t="s">
        <v>1825</v>
      </c>
      <c r="D117" s="103" t="s">
        <v>838</v>
      </c>
      <c r="E117" s="104">
        <v>1</v>
      </c>
      <c r="F117" s="225"/>
      <c r="G117" s="106">
        <f>E117*F117</f>
        <v>0</v>
      </c>
    </row>
    <row r="118" spans="1:7" s="115" customFormat="1" ht="12" outlineLevel="1">
      <c r="A118" s="108"/>
      <c r="B118" s="109"/>
      <c r="C118" s="110"/>
      <c r="D118" s="111"/>
      <c r="E118" s="112"/>
      <c r="F118" s="226"/>
      <c r="G118" s="114"/>
    </row>
    <row r="119" spans="1:7" s="99" customFormat="1" ht="16.5" customHeight="1">
      <c r="A119" s="94"/>
      <c r="B119" s="95" t="s">
        <v>3113</v>
      </c>
      <c r="C119" s="95" t="s">
        <v>3028</v>
      </c>
      <c r="D119" s="86"/>
      <c r="E119" s="96"/>
      <c r="F119" s="97"/>
      <c r="G119" s="98">
        <f>SUBTOTAL(9,G120:G142)</f>
        <v>0</v>
      </c>
    </row>
    <row r="120" spans="1:7" s="107" customFormat="1" ht="36" outlineLevel="1">
      <c r="A120" s="100">
        <v>1</v>
      </c>
      <c r="B120" s="101" t="s">
        <v>3114</v>
      </c>
      <c r="C120" s="102" t="s">
        <v>1824</v>
      </c>
      <c r="D120" s="103" t="s">
        <v>14</v>
      </c>
      <c r="E120" s="104">
        <v>1</v>
      </c>
      <c r="F120" s="225"/>
      <c r="G120" s="106">
        <f t="shared" ref="G120:G141" si="8">E120*F120</f>
        <v>0</v>
      </c>
    </row>
    <row r="121" spans="1:7" s="107" customFormat="1" ht="36" outlineLevel="1">
      <c r="A121" s="100">
        <v>2</v>
      </c>
      <c r="B121" s="101" t="s">
        <v>3115</v>
      </c>
      <c r="C121" s="102" t="s">
        <v>1823</v>
      </c>
      <c r="D121" s="103" t="s">
        <v>14</v>
      </c>
      <c r="E121" s="104">
        <v>2</v>
      </c>
      <c r="F121" s="225"/>
      <c r="G121" s="106">
        <f t="shared" si="8"/>
        <v>0</v>
      </c>
    </row>
    <row r="122" spans="1:7" s="107" customFormat="1" ht="24" outlineLevel="1">
      <c r="A122" s="100">
        <v>3</v>
      </c>
      <c r="B122" s="101" t="s">
        <v>3116</v>
      </c>
      <c r="C122" s="102" t="s">
        <v>1730</v>
      </c>
      <c r="D122" s="103" t="s">
        <v>2</v>
      </c>
      <c r="E122" s="104">
        <v>110</v>
      </c>
      <c r="F122" s="225"/>
      <c r="G122" s="106">
        <f t="shared" si="8"/>
        <v>0</v>
      </c>
    </row>
    <row r="123" spans="1:7" s="107" customFormat="1" ht="12" outlineLevel="1">
      <c r="A123" s="100">
        <v>4</v>
      </c>
      <c r="B123" s="101" t="s">
        <v>3117</v>
      </c>
      <c r="C123" s="102" t="s">
        <v>1731</v>
      </c>
      <c r="D123" s="103" t="s">
        <v>14</v>
      </c>
      <c r="E123" s="104">
        <v>30</v>
      </c>
      <c r="F123" s="225"/>
      <c r="G123" s="106">
        <f t="shared" si="8"/>
        <v>0</v>
      </c>
    </row>
    <row r="124" spans="1:7" s="107" customFormat="1" ht="12" outlineLevel="1">
      <c r="A124" s="100">
        <v>5</v>
      </c>
      <c r="B124" s="101" t="s">
        <v>3118</v>
      </c>
      <c r="C124" s="102" t="s">
        <v>1732</v>
      </c>
      <c r="D124" s="103" t="s">
        <v>1733</v>
      </c>
      <c r="E124" s="104">
        <v>850</v>
      </c>
      <c r="F124" s="225"/>
      <c r="G124" s="106">
        <f t="shared" si="8"/>
        <v>0</v>
      </c>
    </row>
    <row r="125" spans="1:7" s="107" customFormat="1" ht="24" outlineLevel="1">
      <c r="A125" s="100">
        <v>6</v>
      </c>
      <c r="B125" s="101" t="s">
        <v>3119</v>
      </c>
      <c r="C125" s="102" t="s">
        <v>1734</v>
      </c>
      <c r="D125" s="103" t="s">
        <v>2</v>
      </c>
      <c r="E125" s="104">
        <v>210</v>
      </c>
      <c r="F125" s="225"/>
      <c r="G125" s="106">
        <f t="shared" si="8"/>
        <v>0</v>
      </c>
    </row>
    <row r="126" spans="1:7" s="107" customFormat="1" ht="12" outlineLevel="1">
      <c r="A126" s="100">
        <v>7</v>
      </c>
      <c r="B126" s="101" t="s">
        <v>3120</v>
      </c>
      <c r="C126" s="102" t="s">
        <v>1735</v>
      </c>
      <c r="D126" s="103" t="s">
        <v>2</v>
      </c>
      <c r="E126" s="104">
        <v>2</v>
      </c>
      <c r="F126" s="225"/>
      <c r="G126" s="106">
        <f t="shared" si="8"/>
        <v>0</v>
      </c>
    </row>
    <row r="127" spans="1:7" s="107" customFormat="1" ht="12" outlineLevel="1">
      <c r="A127" s="100">
        <v>8</v>
      </c>
      <c r="B127" s="101" t="s">
        <v>3121</v>
      </c>
      <c r="C127" s="102" t="s">
        <v>1736</v>
      </c>
      <c r="D127" s="103" t="s">
        <v>838</v>
      </c>
      <c r="E127" s="104">
        <v>2</v>
      </c>
      <c r="F127" s="225"/>
      <c r="G127" s="106">
        <f t="shared" si="8"/>
        <v>0</v>
      </c>
    </row>
    <row r="128" spans="1:7" s="107" customFormat="1" ht="24" outlineLevel="1">
      <c r="A128" s="100">
        <v>9</v>
      </c>
      <c r="B128" s="101" t="s">
        <v>3122</v>
      </c>
      <c r="C128" s="102" t="s">
        <v>1737</v>
      </c>
      <c r="D128" s="103" t="s">
        <v>2</v>
      </c>
      <c r="E128" s="104">
        <v>3</v>
      </c>
      <c r="F128" s="225"/>
      <c r="G128" s="106">
        <f t="shared" si="8"/>
        <v>0</v>
      </c>
    </row>
    <row r="129" spans="1:7" s="107" customFormat="1" ht="12" outlineLevel="1">
      <c r="A129" s="100">
        <v>10</v>
      </c>
      <c r="B129" s="101" t="s">
        <v>3123</v>
      </c>
      <c r="C129" s="102" t="s">
        <v>1738</v>
      </c>
      <c r="D129" s="103" t="s">
        <v>2</v>
      </c>
      <c r="E129" s="104">
        <v>3</v>
      </c>
      <c r="F129" s="225"/>
      <c r="G129" s="106">
        <f t="shared" si="8"/>
        <v>0</v>
      </c>
    </row>
    <row r="130" spans="1:7" s="107" customFormat="1" ht="12" outlineLevel="1">
      <c r="A130" s="100">
        <v>11</v>
      </c>
      <c r="B130" s="101" t="s">
        <v>3124</v>
      </c>
      <c r="C130" s="102" t="s">
        <v>1739</v>
      </c>
      <c r="D130" s="103" t="s">
        <v>14</v>
      </c>
      <c r="E130" s="104">
        <v>2</v>
      </c>
      <c r="F130" s="225"/>
      <c r="G130" s="106">
        <f t="shared" si="8"/>
        <v>0</v>
      </c>
    </row>
    <row r="131" spans="1:7" s="107" customFormat="1" ht="24" outlineLevel="1">
      <c r="A131" s="100">
        <v>12</v>
      </c>
      <c r="B131" s="101" t="s">
        <v>3125</v>
      </c>
      <c r="C131" s="102" t="s">
        <v>1740</v>
      </c>
      <c r="D131" s="103" t="s">
        <v>2</v>
      </c>
      <c r="E131" s="104">
        <v>3</v>
      </c>
      <c r="F131" s="225"/>
      <c r="G131" s="106">
        <f t="shared" si="8"/>
        <v>0</v>
      </c>
    </row>
    <row r="132" spans="1:7" s="107" customFormat="1" ht="12" outlineLevel="1">
      <c r="A132" s="100">
        <v>13</v>
      </c>
      <c r="B132" s="101" t="s">
        <v>3126</v>
      </c>
      <c r="C132" s="102" t="s">
        <v>1741</v>
      </c>
      <c r="D132" s="103" t="s">
        <v>5</v>
      </c>
      <c r="E132" s="104">
        <v>1.5</v>
      </c>
      <c r="F132" s="225"/>
      <c r="G132" s="106">
        <f t="shared" si="8"/>
        <v>0</v>
      </c>
    </row>
    <row r="133" spans="1:7" s="107" customFormat="1" ht="12" outlineLevel="1">
      <c r="A133" s="100">
        <v>14</v>
      </c>
      <c r="B133" s="319" t="s">
        <v>3127</v>
      </c>
      <c r="C133" s="270" t="s">
        <v>1742</v>
      </c>
      <c r="D133" s="307" t="s">
        <v>5</v>
      </c>
      <c r="E133" s="104">
        <v>1.5</v>
      </c>
      <c r="F133" s="225"/>
      <c r="G133" s="320">
        <f t="shared" si="8"/>
        <v>0</v>
      </c>
    </row>
    <row r="134" spans="1:7" s="107" customFormat="1" ht="12" outlineLevel="1">
      <c r="A134" s="100">
        <v>15</v>
      </c>
      <c r="B134" s="319" t="s">
        <v>3128</v>
      </c>
      <c r="C134" s="270" t="s">
        <v>1743</v>
      </c>
      <c r="D134" s="307" t="s">
        <v>14</v>
      </c>
      <c r="E134" s="104">
        <v>2</v>
      </c>
      <c r="F134" s="225"/>
      <c r="G134" s="320">
        <f t="shared" si="8"/>
        <v>0</v>
      </c>
    </row>
    <row r="135" spans="1:7" s="107" customFormat="1" ht="12" outlineLevel="1">
      <c r="A135" s="100">
        <v>16</v>
      </c>
      <c r="B135" s="319" t="s">
        <v>3129</v>
      </c>
      <c r="C135" s="270" t="s">
        <v>3141</v>
      </c>
      <c r="D135" s="307" t="s">
        <v>6</v>
      </c>
      <c r="E135" s="104">
        <v>200</v>
      </c>
      <c r="F135" s="225"/>
      <c r="G135" s="320">
        <f t="shared" si="8"/>
        <v>0</v>
      </c>
    </row>
    <row r="136" spans="1:7" s="107" customFormat="1" ht="12" outlineLevel="1">
      <c r="A136" s="100">
        <v>17</v>
      </c>
      <c r="B136" s="319" t="s">
        <v>3130</v>
      </c>
      <c r="C136" s="270" t="s">
        <v>3184</v>
      </c>
      <c r="D136" s="307" t="s">
        <v>6</v>
      </c>
      <c r="E136" s="104">
        <v>180</v>
      </c>
      <c r="F136" s="225"/>
      <c r="G136" s="320">
        <f t="shared" si="8"/>
        <v>0</v>
      </c>
    </row>
    <row r="137" spans="1:7" s="107" customFormat="1" ht="12" outlineLevel="1">
      <c r="A137" s="100">
        <v>18</v>
      </c>
      <c r="B137" s="319" t="s">
        <v>3131</v>
      </c>
      <c r="C137" s="270" t="s">
        <v>1744</v>
      </c>
      <c r="D137" s="307" t="s">
        <v>6</v>
      </c>
      <c r="E137" s="104">
        <v>15</v>
      </c>
      <c r="F137" s="225"/>
      <c r="G137" s="320">
        <f t="shared" si="8"/>
        <v>0</v>
      </c>
    </row>
    <row r="138" spans="1:7" s="107" customFormat="1" ht="12" outlineLevel="1">
      <c r="A138" s="100">
        <v>19</v>
      </c>
      <c r="B138" s="319" t="s">
        <v>3132</v>
      </c>
      <c r="C138" s="270" t="s">
        <v>1745</v>
      </c>
      <c r="D138" s="307" t="s">
        <v>6</v>
      </c>
      <c r="E138" s="104">
        <v>35</v>
      </c>
      <c r="F138" s="225"/>
      <c r="G138" s="320">
        <f t="shared" si="8"/>
        <v>0</v>
      </c>
    </row>
    <row r="139" spans="1:7" s="107" customFormat="1" ht="12" outlineLevel="1">
      <c r="A139" s="100">
        <v>20</v>
      </c>
      <c r="B139" s="319" t="s">
        <v>3181</v>
      </c>
      <c r="C139" s="270" t="s">
        <v>1746</v>
      </c>
      <c r="D139" s="307" t="s">
        <v>6</v>
      </c>
      <c r="E139" s="104">
        <v>130</v>
      </c>
      <c r="F139" s="225"/>
      <c r="G139" s="320">
        <f t="shared" si="8"/>
        <v>0</v>
      </c>
    </row>
    <row r="140" spans="1:7" s="107" customFormat="1" ht="12" outlineLevel="1">
      <c r="A140" s="100">
        <v>21</v>
      </c>
      <c r="B140" s="319" t="s">
        <v>3182</v>
      </c>
      <c r="C140" s="270" t="s">
        <v>3142</v>
      </c>
      <c r="D140" s="307" t="s">
        <v>6</v>
      </c>
      <c r="E140" s="104">
        <v>70</v>
      </c>
      <c r="F140" s="225"/>
      <c r="G140" s="320">
        <f t="shared" si="8"/>
        <v>0</v>
      </c>
    </row>
    <row r="141" spans="1:7" s="107" customFormat="1" ht="12" outlineLevel="1">
      <c r="A141" s="100">
        <v>22</v>
      </c>
      <c r="B141" s="319" t="s">
        <v>3183</v>
      </c>
      <c r="C141" s="270" t="s">
        <v>392</v>
      </c>
      <c r="D141" s="307" t="s">
        <v>6</v>
      </c>
      <c r="E141" s="104">
        <v>70</v>
      </c>
      <c r="F141" s="225"/>
      <c r="G141" s="320">
        <f t="shared" si="8"/>
        <v>0</v>
      </c>
    </row>
    <row r="142" spans="1:7">
      <c r="B142" s="229"/>
      <c r="C142" s="229"/>
      <c r="D142" s="229"/>
      <c r="E142" s="229"/>
      <c r="F142" s="229"/>
      <c r="G142" s="229"/>
    </row>
    <row r="143" spans="1:7">
      <c r="F143" s="229"/>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49</vt:i4>
      </vt:variant>
    </vt:vector>
  </HeadingPairs>
  <TitlesOfParts>
    <vt:vector size="64" baseType="lpstr">
      <vt:lpstr>Rekapitulace stavby</vt:lpstr>
      <vt:lpstr>Vedlejší a ostatní náklady</vt:lpstr>
      <vt:lpstr>SO_01_Rekapitulace</vt:lpstr>
      <vt:lpstr>SO_01.1_Stavební část</vt:lpstr>
      <vt:lpstr>SO_01.2_ZTI</vt:lpstr>
      <vt:lpstr>SO_01.2_ÚT </vt:lpstr>
      <vt:lpstr>SO_01.2_Silnoproud</vt:lpstr>
      <vt:lpstr>SO_01.2_Slaboproud</vt:lpstr>
      <vt:lpstr>SO_01.2_CHL</vt:lpstr>
      <vt:lpstr>SO_01.2_VZT</vt:lpstr>
      <vt:lpstr>SO_01.2_MAR </vt:lpstr>
      <vt:lpstr>SO_01.3_Demolice</vt:lpstr>
      <vt:lpstr>IO_101.1_Kom. a zpevněné plochy</vt:lpstr>
      <vt:lpstr>IO_101.2_Děts.hřiště a ter.upr.</vt:lpstr>
      <vt:lpstr>TZ_201_Areálové rozvody</vt:lpstr>
      <vt:lpstr>'IO_101.1_Kom. a zpevněné plochy'!__CENA__</vt:lpstr>
      <vt:lpstr>SO_01.3_Demolice!__CENA__</vt:lpstr>
      <vt:lpstr>__CENA__</vt:lpstr>
      <vt:lpstr>'IO_101.1_Kom. a zpevněné plochy'!__MAIN__</vt:lpstr>
      <vt:lpstr>'IO_101.2_Děts.hřiště a ter.upr.'!__MAIN__</vt:lpstr>
      <vt:lpstr>SO_01.3_Demolice!__MAIN__</vt:lpstr>
      <vt:lpstr>__MAIN__</vt:lpstr>
      <vt:lpstr>'Rekapitulace stavby'!__MAIN2__</vt:lpstr>
      <vt:lpstr>SO_01_Rekapitulace!__MAIN2__</vt:lpstr>
      <vt:lpstr>'IO_101.1_Kom. a zpevněné plochy'!__T0__</vt:lpstr>
      <vt:lpstr>'IO_101.2_Děts.hřiště a ter.upr.'!__T0__</vt:lpstr>
      <vt:lpstr>SO_01.3_Demolice!__T0__</vt:lpstr>
      <vt:lpstr>__T0__</vt:lpstr>
      <vt:lpstr>SO_01.3_Demolice!__T1__</vt:lpstr>
      <vt:lpstr>__T1__</vt:lpstr>
      <vt:lpstr>SO_01.3_Demolice!__T2__</vt:lpstr>
      <vt:lpstr>__T2__</vt:lpstr>
      <vt:lpstr>SO_01.3_Demolice!__T3__</vt:lpstr>
      <vt:lpstr>__T3__</vt:lpstr>
      <vt:lpstr>__T4__</vt:lpstr>
      <vt:lpstr>'Rekapitulace stavby'!__TR0__</vt:lpstr>
      <vt:lpstr>SO_01_Rekapitulace!__TR0__</vt:lpstr>
      <vt:lpstr>SO_01_Rekapitulace!__TR1__</vt:lpstr>
      <vt:lpstr>SO_01_Rekapitulace!__TR2__</vt:lpstr>
      <vt:lpstr>'IO_101.1_Kom. a zpevněné plochy'!Názvy_tisku</vt:lpstr>
      <vt:lpstr>'IO_101.2_Děts.hřiště a ter.upr.'!Názvy_tisku</vt:lpstr>
      <vt:lpstr>'SO_01.1_Stavební část'!Názvy_tisku</vt:lpstr>
      <vt:lpstr>SO_01.2_CHL!Názvy_tisku</vt:lpstr>
      <vt:lpstr>'SO_01.2_MAR '!Názvy_tisku</vt:lpstr>
      <vt:lpstr>SO_01.2_Silnoproud!Názvy_tisku</vt:lpstr>
      <vt:lpstr>SO_01.2_Slaboproud!Názvy_tisku</vt:lpstr>
      <vt:lpstr>'SO_01.2_ÚT '!Názvy_tisku</vt:lpstr>
      <vt:lpstr>SO_01.2_VZT!Názvy_tisku</vt:lpstr>
      <vt:lpstr>SO_01.2_ZTI!Názvy_tisku</vt:lpstr>
      <vt:lpstr>SO_01.3_Demolice!Názvy_tisku</vt:lpstr>
      <vt:lpstr>'TZ_201_Areálové rozvody'!Názvy_tisku</vt:lpstr>
      <vt:lpstr>'IO_101.1_Kom. a zpevněné plochy'!Oblast_tisku</vt:lpstr>
      <vt:lpstr>'IO_101.2_Děts.hřiště a ter.upr.'!Oblast_tisku</vt:lpstr>
      <vt:lpstr>'SO_01.1_Stavební část'!Oblast_tisku</vt:lpstr>
      <vt:lpstr>SO_01.2_CHL!Oblast_tisku</vt:lpstr>
      <vt:lpstr>'SO_01.2_MAR '!Oblast_tisku</vt:lpstr>
      <vt:lpstr>SO_01.2_Silnoproud!Oblast_tisku</vt:lpstr>
      <vt:lpstr>SO_01.2_Slaboproud!Oblast_tisku</vt:lpstr>
      <vt:lpstr>'SO_01.2_ÚT '!Oblast_tisku</vt:lpstr>
      <vt:lpstr>SO_01.2_VZT!Oblast_tisku</vt:lpstr>
      <vt:lpstr>SO_01.2_ZTI!Oblast_tisku</vt:lpstr>
      <vt:lpstr>SO_01.3_Demolice!Oblast_tisku</vt:lpstr>
      <vt:lpstr>'TZ_201_Areálové rozvody'!Oblast_tisku</vt:lpstr>
      <vt:lpstr>'Vedlejší a ostatní náklady'!Oblast_tisku</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Adéla Křížová</cp:lastModifiedBy>
  <cp:lastPrinted>2017-02-13T20:44:21Z</cp:lastPrinted>
  <dcterms:created xsi:type="dcterms:W3CDTF">2007-10-16T11:08:58Z</dcterms:created>
  <dcterms:modified xsi:type="dcterms:W3CDTF">2017-02-21T18:56:07Z</dcterms:modified>
</cp:coreProperties>
</file>